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0"/>
  <workbookPr/>
  <xr:revisionPtr revIDLastSave="0" documentId="11_6C901158721BAE0BABD8CE0C03AEDBF1E7CBA306" xr6:coauthVersionLast="47" xr6:coauthVersionMax="47" xr10:uidLastSave="{00000000-0000-0000-0000-000000000000}"/>
  <bookViews>
    <workbookView xWindow="0" yWindow="0" windowWidth="0" windowHeight="0" activeTab="2" xr2:uid="{00000000-000D-0000-FFFF-FFFF00000000}"/>
  </bookViews>
  <sheets>
    <sheet name="Cover &amp; Instructions" sheetId="1" r:id="rId1"/>
    <sheet name="1. Agent Inventory" sheetId="2" r:id="rId2"/>
    <sheet name="2. Lethal Trifecta" sheetId="3" r:id="rId3"/>
    <sheet name="3. OWASP Agentic Top 10" sheetId="4" r:id="rId4"/>
    <sheet name="4. Privilege Audit" sheetId="5" r:id="rId5"/>
    <sheet name="5. Machine Identity Gap" sheetId="6" r:id="rId6"/>
    <sheet name="6. Risk Heatmap" sheetId="7" r:id="rId7"/>
    <sheet name="7. 90-Day Action Plan" sheetId="8" r:id="rId8"/>
    <sheet name="About Vertex Frontier" sheetId="9" r:id="rId9"/>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8" l="1"/>
  <c r="F25" i="8"/>
  <c r="H24" i="8"/>
  <c r="F24" i="8"/>
  <c r="F5" i="3"/>
  <c r="H5" i="3"/>
  <c r="G4" i="7"/>
  <c r="F6" i="3"/>
  <c r="H6" i="3"/>
  <c r="G5" i="7"/>
  <c r="F7" i="3"/>
  <c r="H7" i="3"/>
  <c r="G6" i="7"/>
  <c r="F8" i="3"/>
  <c r="H8" i="3"/>
  <c r="G7" i="7"/>
  <c r="F34" i="3"/>
  <c r="H34" i="3"/>
  <c r="G33" i="7"/>
  <c r="F33" i="3"/>
  <c r="H33" i="3"/>
  <c r="G32" i="7"/>
  <c r="F32" i="3"/>
  <c r="H32" i="3"/>
  <c r="G31" i="7"/>
  <c r="F31" i="3"/>
  <c r="H31" i="3"/>
  <c r="G30" i="7"/>
  <c r="F30" i="3"/>
  <c r="H30" i="3"/>
  <c r="G29" i="7"/>
  <c r="F29" i="3"/>
  <c r="H29" i="3"/>
  <c r="G28" i="7"/>
  <c r="F28" i="3"/>
  <c r="H28" i="3"/>
  <c r="G27" i="7"/>
  <c r="F27" i="3"/>
  <c r="H27" i="3"/>
  <c r="G26" i="7"/>
  <c r="F26" i="3"/>
  <c r="H26" i="3"/>
  <c r="G25" i="7"/>
  <c r="F25" i="3"/>
  <c r="H25" i="3"/>
  <c r="G24" i="7"/>
  <c r="F24" i="3"/>
  <c r="H24" i="3"/>
  <c r="G23" i="7"/>
  <c r="F23" i="3"/>
  <c r="H23" i="3"/>
  <c r="G22" i="7"/>
  <c r="F22" i="3"/>
  <c r="H22" i="3"/>
  <c r="G21" i="7"/>
  <c r="F21" i="3"/>
  <c r="H21" i="3"/>
  <c r="G20" i="7"/>
  <c r="F20" i="3"/>
  <c r="H20" i="3"/>
  <c r="G19" i="7"/>
  <c r="F19" i="3"/>
  <c r="H19" i="3"/>
  <c r="G18" i="7"/>
  <c r="F18" i="3"/>
  <c r="H18" i="3"/>
  <c r="G17" i="7"/>
  <c r="F17" i="3"/>
  <c r="H17" i="3"/>
  <c r="G16" i="7"/>
  <c r="F16" i="3"/>
  <c r="H16" i="3"/>
  <c r="G15" i="7"/>
  <c r="F15" i="3"/>
  <c r="H15" i="3"/>
  <c r="G14" i="7"/>
  <c r="F14" i="3"/>
  <c r="H14" i="3"/>
  <c r="G13" i="7"/>
  <c r="F13" i="3"/>
  <c r="H13" i="3"/>
  <c r="G12" i="7"/>
  <c r="F12" i="3"/>
  <c r="H12" i="3"/>
  <c r="G11" i="7"/>
  <c r="F11" i="3"/>
  <c r="H11" i="3"/>
  <c r="G10" i="7"/>
  <c r="F10" i="3"/>
  <c r="H10" i="3"/>
  <c r="G9" i="7"/>
  <c r="F9" i="3"/>
  <c r="H9" i="3"/>
  <c r="G8" i="7"/>
  <c r="G38" i="7"/>
  <c r="E38" i="7"/>
  <c r="F4" i="7"/>
  <c r="F5" i="7"/>
  <c r="F6" i="7"/>
  <c r="F7" i="7"/>
  <c r="F33" i="7"/>
  <c r="F32" i="7"/>
  <c r="F31" i="7"/>
  <c r="F30" i="7"/>
  <c r="F29" i="7"/>
  <c r="F28" i="7"/>
  <c r="F27" i="7"/>
  <c r="F26" i="7"/>
  <c r="F25" i="7"/>
  <c r="F24" i="7"/>
  <c r="F23" i="7"/>
  <c r="F22" i="7"/>
  <c r="F21" i="7"/>
  <c r="F20" i="7"/>
  <c r="F19" i="7"/>
  <c r="F18" i="7"/>
  <c r="F17" i="7"/>
  <c r="F16" i="7"/>
  <c r="F15" i="7"/>
  <c r="F14" i="7"/>
  <c r="F13" i="7"/>
  <c r="F12" i="7"/>
  <c r="F11" i="7"/>
  <c r="F10" i="7"/>
  <c r="F9" i="7"/>
  <c r="F8" i="7"/>
  <c r="C38" i="7"/>
  <c r="A4" i="7"/>
  <c r="A5" i="7"/>
  <c r="A6" i="7"/>
  <c r="A7" i="7"/>
  <c r="A33" i="7"/>
  <c r="A32" i="7"/>
  <c r="A31" i="7"/>
  <c r="A30" i="7"/>
  <c r="A29" i="7"/>
  <c r="A28" i="7"/>
  <c r="A27" i="7"/>
  <c r="A26" i="7"/>
  <c r="A25" i="7"/>
  <c r="A24" i="7"/>
  <c r="A23" i="7"/>
  <c r="A22" i="7"/>
  <c r="A21" i="7"/>
  <c r="A20" i="7"/>
  <c r="A19" i="7"/>
  <c r="A18" i="7"/>
  <c r="A17" i="7"/>
  <c r="A16" i="7"/>
  <c r="A15" i="7"/>
  <c r="A14" i="7"/>
  <c r="A13" i="7"/>
  <c r="A12" i="7"/>
  <c r="A11" i="7"/>
  <c r="A10" i="7"/>
  <c r="A9" i="7"/>
  <c r="A8" i="7"/>
  <c r="A38" i="7"/>
  <c r="E33" i="7"/>
  <c r="D33" i="7"/>
  <c r="C33" i="7"/>
  <c r="B33" i="7"/>
  <c r="E32" i="7"/>
  <c r="D32" i="7"/>
  <c r="C32" i="7"/>
  <c r="B32" i="7"/>
  <c r="E31" i="7"/>
  <c r="D31" i="7"/>
  <c r="C31" i="7"/>
  <c r="B31" i="7"/>
  <c r="E30" i="7"/>
  <c r="D30" i="7"/>
  <c r="C30" i="7"/>
  <c r="B30" i="7"/>
  <c r="E29" i="7"/>
  <c r="D29" i="7"/>
  <c r="C29" i="7"/>
  <c r="B29" i="7"/>
  <c r="E28" i="7"/>
  <c r="D28" i="7"/>
  <c r="C28" i="7"/>
  <c r="B28" i="7"/>
  <c r="E27" i="7"/>
  <c r="D27" i="7"/>
  <c r="C27" i="7"/>
  <c r="B27" i="7"/>
  <c r="E26" i="7"/>
  <c r="D26" i="7"/>
  <c r="C26" i="7"/>
  <c r="B26" i="7"/>
  <c r="E25" i="7"/>
  <c r="D25" i="7"/>
  <c r="C25" i="7"/>
  <c r="B25" i="7"/>
  <c r="E24" i="7"/>
  <c r="D24" i="7"/>
  <c r="C24" i="7"/>
  <c r="B24" i="7"/>
  <c r="E23" i="7"/>
  <c r="D23" i="7"/>
  <c r="C23" i="7"/>
  <c r="B23" i="7"/>
  <c r="E22" i="7"/>
  <c r="D22" i="7"/>
  <c r="C22" i="7"/>
  <c r="B22" i="7"/>
  <c r="E21" i="7"/>
  <c r="D21" i="7"/>
  <c r="C21" i="7"/>
  <c r="B21" i="7"/>
  <c r="E20" i="7"/>
  <c r="D20" i="7"/>
  <c r="C20" i="7"/>
  <c r="B20" i="7"/>
  <c r="E19" i="7"/>
  <c r="D19" i="7"/>
  <c r="C19" i="7"/>
  <c r="B19" i="7"/>
  <c r="E18" i="7"/>
  <c r="D18" i="7"/>
  <c r="C18" i="7"/>
  <c r="B18" i="7"/>
  <c r="E17" i="7"/>
  <c r="D17" i="7"/>
  <c r="C17" i="7"/>
  <c r="B17" i="7"/>
  <c r="E16" i="7"/>
  <c r="D16" i="7"/>
  <c r="C16" i="7"/>
  <c r="B16" i="7"/>
  <c r="E15" i="7"/>
  <c r="D15" i="7"/>
  <c r="C15" i="7"/>
  <c r="B15" i="7"/>
  <c r="E14" i="7"/>
  <c r="D14" i="7"/>
  <c r="C14" i="7"/>
  <c r="B14" i="7"/>
  <c r="E13" i="7"/>
  <c r="D13" i="7"/>
  <c r="C13" i="7"/>
  <c r="B13" i="7"/>
  <c r="E12" i="7"/>
  <c r="D12" i="7"/>
  <c r="C12" i="7"/>
  <c r="B12" i="7"/>
  <c r="E11" i="7"/>
  <c r="D11" i="7"/>
  <c r="C11" i="7"/>
  <c r="B11" i="7"/>
  <c r="E10" i="7"/>
  <c r="D10" i="7"/>
  <c r="C10" i="7"/>
  <c r="B10" i="7"/>
  <c r="E9" i="7"/>
  <c r="D9" i="7"/>
  <c r="C9" i="7"/>
  <c r="B9" i="7"/>
  <c r="E8" i="7"/>
  <c r="D8" i="7"/>
  <c r="C8" i="7"/>
  <c r="B8" i="7"/>
  <c r="E7" i="7"/>
  <c r="D7" i="7"/>
  <c r="C7" i="7"/>
  <c r="B7" i="7"/>
  <c r="E6" i="7"/>
  <c r="D6" i="7"/>
  <c r="C6" i="7"/>
  <c r="B6" i="7"/>
  <c r="E5" i="7"/>
  <c r="D5" i="7"/>
  <c r="C5" i="7"/>
  <c r="B5" i="7"/>
  <c r="E4" i="7"/>
  <c r="D4" i="7"/>
  <c r="C4" i="7"/>
  <c r="B4" i="7"/>
  <c r="C11" i="6"/>
  <c r="C12" i="6"/>
  <c r="C25" i="6"/>
  <c r="C13" i="6"/>
  <c r="I4" i="5"/>
  <c r="I5" i="5"/>
  <c r="I6" i="5"/>
  <c r="I7" i="5"/>
  <c r="I29" i="5"/>
  <c r="I28" i="5"/>
  <c r="I27" i="5"/>
  <c r="I26" i="5"/>
  <c r="I25" i="5"/>
  <c r="I24" i="5"/>
  <c r="I23" i="5"/>
  <c r="I22" i="5"/>
  <c r="I21" i="5"/>
  <c r="I20" i="5"/>
  <c r="I19" i="5"/>
  <c r="I18" i="5"/>
  <c r="I17" i="5"/>
  <c r="I16" i="5"/>
  <c r="I15" i="5"/>
  <c r="I14" i="5"/>
  <c r="I13" i="5"/>
  <c r="I12" i="5"/>
  <c r="I11" i="5"/>
  <c r="I10" i="5"/>
  <c r="I9" i="5"/>
  <c r="I8" i="5"/>
  <c r="G32" i="5"/>
  <c r="C17" i="4"/>
  <c r="G4" i="4"/>
  <c r="G5" i="4"/>
  <c r="G6" i="4"/>
  <c r="G7" i="4"/>
  <c r="G13" i="4"/>
  <c r="G12" i="4"/>
  <c r="G11" i="4"/>
  <c r="G10" i="4"/>
  <c r="G9" i="4"/>
  <c r="G8" i="4"/>
  <c r="F15" i="4"/>
  <c r="H52" i="3"/>
  <c r="F52"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M4" i="2"/>
  <c r="M5" i="2"/>
  <c r="M6" i="2"/>
  <c r="M7"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53" i="2"/>
  <c r="I53" i="2"/>
  <c r="E53" i="2"/>
  <c r="I32" i="5"/>
</calcChain>
</file>

<file path=xl/sharedStrings.xml><?xml version="1.0" encoding="utf-8"?>
<sst xmlns="http://schemas.openxmlformats.org/spreadsheetml/2006/main" count="388" uniqueCount="279">
  <si>
    <t>VERTEX FRONTIER</t>
  </si>
  <si>
    <t>Agentic AI Security Audit Workbook</t>
  </si>
  <si>
    <t>A companion audit workbook to the article:</t>
  </si>
  <si>
    <t>"Agentic AI Security: Why Autonomous Agents Are Redefining Enterprise Risk"</t>
  </si>
  <si>
    <t>Why this workbook exists</t>
  </si>
  <si>
    <t>Most agentic AI risk lives AROUND the model — in permissions, tool access, memory, and agent-to-agent trust — not inside the model itself. This workbook turns that diagnosis into a structured, repeatable audit you can run against any agent deployment.</t>
  </si>
  <si>
    <t>Use it to (1) inventory every active agent in your environment, (2) score each agent against the OWASP Agentic Applications Top 10, (3) compute your Machine Identity Gap, and (4) generate a 90-day action plan ready for board-level reporting.</t>
  </si>
  <si>
    <t>All formulas are live. Fill in the yellow input cells and the risk heatmap, scoring, and roadmap update automatically.</t>
  </si>
  <si>
    <t>How to use this workbook</t>
  </si>
  <si>
    <t>1.</t>
  </si>
  <si>
    <t>Agent Inventory</t>
  </si>
  <si>
    <t>Register every active AI agent, its owner, and the systems it touches.</t>
  </si>
  <si>
    <t>2.</t>
  </si>
  <si>
    <t>Lethal Trifecta Assessment</t>
  </si>
  <si>
    <t>Check each agent against the 3-vector lethal trifecta (private data + untrusted input + exfiltration channel).</t>
  </si>
  <si>
    <t>3.</t>
  </si>
  <si>
    <t>OWASP Agentic Top 10</t>
  </si>
  <si>
    <t>Score compliance against the OWASP Agentic Applications Top 10 (Dec 2025).</t>
  </si>
  <si>
    <t>4.</t>
  </si>
  <si>
    <t>Excessive Privilege Audit</t>
  </si>
  <si>
    <t>Score each credential and tool access for over-provisioning.</t>
  </si>
  <si>
    <t>5.</t>
  </si>
  <si>
    <t>Machine Identity Gap</t>
  </si>
  <si>
    <t>Compute your machine-to-human identity ratio vs. the 109:1 industry average.</t>
  </si>
  <si>
    <t>6.</t>
  </si>
  <si>
    <t>Risk Heatmap</t>
  </si>
  <si>
    <t>Auto-generated visual summary of all agents and their risk posture.</t>
  </si>
  <si>
    <t>7.</t>
  </si>
  <si>
    <t>90-Day Action Plan</t>
  </si>
  <si>
    <t>Translate findings into prioritized, owned, dated action items.</t>
  </si>
  <si>
    <t>Legend</t>
  </si>
  <si>
    <t>Input cell — fill this in</t>
  </si>
  <si>
    <t>Auto-calculated — do not edit</t>
  </si>
  <si>
    <t>Reference / instruction text</t>
  </si>
  <si>
    <t>Version 1.0  •  Released 2026  •  Maintained by Vertex Frontier</t>
  </si>
  <si>
    <t>→  Need help running this audit with your team?</t>
  </si>
  <si>
    <t>Book a 60-minute Agentic AI Security Audit Session with Vertex Frontier —</t>
  </si>
  <si>
    <t>we walk through this workbook live with your security team.</t>
  </si>
  <si>
    <t>→  https://vertexfrontier.com/</t>
  </si>
  <si>
    <t>Agent Inventory — register every active AI agent in your environment</t>
  </si>
  <si>
    <t>Fill one row per agent. The 'Status' column drives the Lethal Trifecta, OWASP, and Heatmap sheets via lookup.</t>
  </si>
  <si>
    <t>Agent ID</t>
  </si>
  <si>
    <t>Agent Name / Purpose</t>
  </si>
  <si>
    <t>Owner (Named Individual)</t>
  </si>
  <si>
    <t>Department</t>
  </si>
  <si>
    <t>Environment</t>
  </si>
  <si>
    <t>Production Status</t>
  </si>
  <si>
    <t>Tools / Systems Accessed</t>
  </si>
  <si>
    <t>Credential Type</t>
  </si>
  <si>
    <t>Memory Persistence</t>
  </si>
  <si>
    <t>Human-in-Loop?</t>
  </si>
  <si>
    <t>Date Deployed</t>
  </si>
  <si>
    <t>Last Audit Date</t>
  </si>
  <si>
    <t>Risk Score</t>
  </si>
  <si>
    <t>A-001</t>
  </si>
  <si>
    <t>Customer Onboarding Agent</t>
  </si>
  <si>
    <t>S. Patel</t>
  </si>
  <si>
    <t>Customer Success</t>
  </si>
  <si>
    <t>Production</t>
  </si>
  <si>
    <t>Active</t>
  </si>
  <si>
    <t>CRM, Email, Ticketing</t>
  </si>
  <si>
    <t>OAuth Token</t>
  </si>
  <si>
    <t>Yes</t>
  </si>
  <si>
    <t>No</t>
  </si>
  <si>
    <t>2025-09-15</t>
  </si>
  <si>
    <t>2026-01-10</t>
  </si>
  <si>
    <t>A-002</t>
  </si>
  <si>
    <t>Code Review Bot (Cursor)</t>
  </si>
  <si>
    <t>M. Hassan</t>
  </si>
  <si>
    <t>Engineering</t>
  </si>
  <si>
    <t>GitHub, Jira, Slack</t>
  </si>
  <si>
    <t>API Key</t>
  </si>
  <si>
    <t>Partial</t>
  </si>
  <si>
    <t>2025-11-02</t>
  </si>
  <si>
    <t>2026-02-05</t>
  </si>
  <si>
    <t>A-003</t>
  </si>
  <si>
    <t>Financial Reporting Agent</t>
  </si>
  <si>
    <t>L. Chen</t>
  </si>
  <si>
    <t>Finance</t>
  </si>
  <si>
    <t>ERP, DB (read), BI Tool</t>
  </si>
  <si>
    <t>Service Account</t>
  </si>
  <si>
    <t>2025-08-20</t>
  </si>
  <si>
    <t>2025-12-01</t>
  </si>
  <si>
    <t>A-004</t>
  </si>
  <si>
    <t>Support Triage Agent</t>
  </si>
  <si>
    <t>R. Karim</t>
  </si>
  <si>
    <t>Support</t>
  </si>
  <si>
    <t>Staging</t>
  </si>
  <si>
    <t>Pilot</t>
  </si>
  <si>
    <t>Helpdesk, KB</t>
  </si>
  <si>
    <t>2026-01-15</t>
  </si>
  <si>
    <t>SUMMARY</t>
  </si>
  <si>
    <t>Total Active Agents:</t>
  </si>
  <si>
    <t>Agents w/o Human-in-Loop:</t>
  </si>
  <si>
    <t>Avg Risk Score:</t>
  </si>
  <si>
    <t>The Lethal Trifecta Assessment</t>
  </si>
  <si>
    <t>If an agent has ALL THREE of: (1) access to private data, (2) exposure to untrusted inputs, AND (3) an outbound exfiltration channel — it is fundamentally vulnerable. Period.</t>
  </si>
  <si>
    <t>Agent Name</t>
  </si>
  <si>
    <t>V1: Private Data Access?</t>
  </si>
  <si>
    <t>V2: Untrusted Input Exposure?</t>
  </si>
  <si>
    <t>V3: Exfiltration Channel?</t>
  </si>
  <si>
    <t>Trifecta Present?</t>
  </si>
  <si>
    <t>Recommended Action</t>
  </si>
  <si>
    <t>Risk Score (0-100)</t>
  </si>
  <si>
    <t>LETHAL TRIFECTA SUMMARY</t>
  </si>
  <si>
    <t>Agents with Lethal Trifecta:</t>
  </si>
  <si>
    <t>Avg Risk:</t>
  </si>
  <si>
    <t>OWASP Agentic Applications Top 10 (Dec 2025) — Compliance Checklist</t>
  </si>
  <si>
    <t>OWASP's December 2025 list marked a clear departure from earlier LLM-focused lists. It foregrounds memory poisoning, tool misuse, and privilege escalation — operational and architectural problems, not content problems.</t>
  </si>
  <si>
    <t>#</t>
  </si>
  <si>
    <t>OWASP Risk Category</t>
  </si>
  <si>
    <t>Description</t>
  </si>
  <si>
    <t>Status</t>
  </si>
  <si>
    <t>Evidence / Notes</t>
  </si>
  <si>
    <t>Owner</t>
  </si>
  <si>
    <t>Score</t>
  </si>
  <si>
    <t>AA01</t>
  </si>
  <si>
    <t>Excessive Agency</t>
  </si>
  <si>
    <t>Agent can perform actions beyond its intended scope (write vs read, delete vs update).</t>
  </si>
  <si>
    <t>Not Started</t>
  </si>
  <si>
    <t>AA02</t>
  </si>
  <si>
    <t>Prompt Injection (Direct &amp; Indirect)</t>
  </si>
  <si>
    <t>Hidden instructions in PDFs, webpages, emails can trigger unauthorized agent actions.</t>
  </si>
  <si>
    <t>AA03</t>
  </si>
  <si>
    <t>Memory Poisoning &amp; Persistent State Manipulation</t>
  </si>
  <si>
    <t>Adversarial corruption of agent memory, retrieved context, or learned preferences over time.</t>
  </si>
  <si>
    <t>AA04</t>
  </si>
  <si>
    <t>Tool Misuse &amp; Privilege Escalation</t>
  </si>
  <si>
    <t>Agent uses connected tools in unintended ways or escalates privileges via tool chaining.</t>
  </si>
  <si>
    <t>AA05</t>
  </si>
  <si>
    <t>Insecure Agent-to-Agent Communication</t>
  </si>
  <si>
    <t>No identity verification between orchestrator and sub-agents — context can be spoofed.</t>
  </si>
  <si>
    <t>AA06</t>
  </si>
  <si>
    <t>Inadequate Identity &amp; Access Management</t>
  </si>
  <si>
    <t>Agents share credentials, lack unique identities, or hold standing privileges instead of JIT.</t>
  </si>
  <si>
    <t>AA07</t>
  </si>
  <si>
    <t>Sensitive Information Disclosure</t>
  </si>
  <si>
    <t>Agent exposes PII, PHI, or secrets via logs, memory, prompts, or downstream tool calls.</t>
  </si>
  <si>
    <t>AA08</t>
  </si>
  <si>
    <t>Insecure Output Handling &amp; Execution</t>
  </si>
  <si>
    <t>Agent output is executed by downstream systems without sanitization or human review.</t>
  </si>
  <si>
    <t>AA09</t>
  </si>
  <si>
    <t>Supply Chain &amp; Third-Party Agent Risk</t>
  </si>
  <si>
    <t>Unvetted MCP servers, plugins, or external agent dependencies introduce backdoors.</t>
  </si>
  <si>
    <t>AA10</t>
  </si>
  <si>
    <t>Insufficient Observability &amp; Auditability</t>
  </si>
  <si>
    <t>Cannot reconstruct decision path, tool calls, or memory writes from agent logs.</t>
  </si>
  <si>
    <t>OVERALL OWASP COMPLIANCE SCORE</t>
  </si>
  <si>
    <t>Average Score:</t>
  </si>
  <si>
    <t>/ 100</t>
  </si>
  <si>
    <t>VERDICT</t>
  </si>
  <si>
    <t>Excessive Privilege Audit — credential &amp; tool access scoring</t>
  </si>
  <si>
    <t>The PocketOS incident (April 2026) — where an agent used a Railway CLI token with blanket GraphQL privileges to wipe a production DB in 9 seconds — is the textbook case. Score every credential your agents touch.</t>
  </si>
  <si>
    <t>Cred ID</t>
  </si>
  <si>
    <t>Agent Using It</t>
  </si>
  <si>
    <t>Tool / System</t>
  </si>
  <si>
    <t>Scope (Intended)</t>
  </si>
  <si>
    <t>Scope (Actual)</t>
  </si>
  <si>
    <t>Rotation Policy</t>
  </si>
  <si>
    <t>Last Rotated</t>
  </si>
  <si>
    <t>Privilege Score</t>
  </si>
  <si>
    <t>C-01</t>
  </si>
  <si>
    <t>Salesforce CRM</t>
  </si>
  <si>
    <t>Read customer records</t>
  </si>
  <si>
    <t>Full read/write on all objects</t>
  </si>
  <si>
    <t>Quarterly</t>
  </si>
  <si>
    <t>2025-11-01</t>
  </si>
  <si>
    <t>C-02</t>
  </si>
  <si>
    <t>Code Review Bot</t>
  </si>
  <si>
    <t>GitHub</t>
  </si>
  <si>
    <t>API Key (PAT)</t>
  </si>
  <si>
    <t>Read repos only</t>
  </si>
  <si>
    <t>Admin on 12 repos</t>
  </si>
  <si>
    <t>Never</t>
  </si>
  <si>
    <t>C-03</t>
  </si>
  <si>
    <t>PostgreSQL</t>
  </si>
  <si>
    <t>Read 3 tables</t>
  </si>
  <si>
    <t>DB owner (all tables)</t>
  </si>
  <si>
    <t>Annual</t>
  </si>
  <si>
    <t>C-04</t>
  </si>
  <si>
    <t>Jira Service Mgmt</t>
  </si>
  <si>
    <t>Read tickets</t>
  </si>
  <si>
    <t>Read + Create + Transition</t>
  </si>
  <si>
    <t>Monthly</t>
  </si>
  <si>
    <t>PRIVILEGE AUDIT SUMMARY</t>
  </si>
  <si>
    <t>Credentials with Scope Mismatch:</t>
  </si>
  <si>
    <t>Avg Privilege Score:</t>
  </si>
  <si>
    <t>Machine Identity Gap Calculator</t>
  </si>
  <si>
    <t>In 2026, non-human machine identities outnumber human identities in the average enterprise by 109:1 (State of AI Agent Security 2026). Compute your ratio and benchmark against industry.</t>
  </si>
  <si>
    <t>YOUR ORGANIZATION</t>
  </si>
  <si>
    <t>Total human identities (employees + contractors)</t>
  </si>
  <si>
    <t>API tokens in use by agents</t>
  </si>
  <si>
    <t>Service accounts</t>
  </si>
  <si>
    <t>OAuth connections used by agents</t>
  </si>
  <si>
    <t>Autonomous agent credentials</t>
  </si>
  <si>
    <t>Machine certificates (mTLS, SPIFFE)</t>
  </si>
  <si>
    <t>TOTAL MACHINE IDENTITIES</t>
  </si>
  <si>
    <t>TOTAL HUMAN IDENTITIES</t>
  </si>
  <si>
    <t>YOUR MACHINE-TO-HUMAN RATIO</t>
  </si>
  <si>
    <t>INDUSTRY BENCHMARK (2026)</t>
  </si>
  <si>
    <t>Industry average ratio (State of AI Agent Security 2026)</t>
  </si>
  <si>
    <t>109 : 1</t>
  </si>
  <si>
    <t>Keyfactor: % who say agents can't be trusted without unique identities</t>
  </si>
  <si>
    <t>86%</t>
  </si>
  <si>
    <t>Keyfactor: % confident they could stop a malicious agent pre-harm</t>
  </si>
  <si>
    <t>28%</t>
  </si>
  <si>
    <t>Keyfactor: % with formal agent governance framework</t>
  </si>
  <si>
    <t>~50%</t>
  </si>
  <si>
    <t>% of production agents running completely unsecured</t>
  </si>
  <si>
    <t>48%</t>
  </si>
  <si>
    <t>% of orgs that have already had an agent-related security incident</t>
  </si>
  <si>
    <t>54%</t>
  </si>
  <si>
    <t>% of security leaders saying execs underweight the risk</t>
  </si>
  <si>
    <t>55%</t>
  </si>
  <si>
    <t>YOUR POSTURE vs. INDUSTRY</t>
  </si>
  <si>
    <t>Gap Assessment:</t>
  </si>
  <si>
    <t>Risk Heatmap — auto-generated from Lethal Trifecta assessment</t>
  </si>
  <si>
    <t>Each row = one agent from the inventory. Color reflects the Lethal Trifecta risk score computed on sheet 3. Red = critical, yellow = review needed, green = acceptable.</t>
  </si>
  <si>
    <t>V1: Private Data</t>
  </si>
  <si>
    <t>V2: Untrusted Input</t>
  </si>
  <si>
    <t>V3: Exfiltration</t>
  </si>
  <si>
    <t>Trifecta?</t>
  </si>
  <si>
    <t>AGGREGATE RISK SUMMARY</t>
  </si>
  <si>
    <t>Total Agents Assessed</t>
  </si>
  <si>
    <t>Agents with Lethal Trifecta</t>
  </si>
  <si>
    <t>Average Risk Score</t>
  </si>
  <si>
    <t>Highest Risk Score</t>
  </si>
  <si>
    <t>90-Day Action Plan — prioritized, owned, dated</t>
  </si>
  <si>
    <t>The window to get this right is narrow. Day-1 controls protect you this quarter; Day-90 controls build the governance foundation for scale.</t>
  </si>
  <si>
    <t>Phase</t>
  </si>
  <si>
    <t>Action Item</t>
  </si>
  <si>
    <t>Priority</t>
  </si>
  <si>
    <t>Target Date</t>
  </si>
  <si>
    <t>Notes</t>
  </si>
  <si>
    <t>Day-1 (0-30d)</t>
  </si>
  <si>
    <t>Run agent discovery scan across all environments (Wiz, TruffleHog, Gitleaks)</t>
  </si>
  <si>
    <t>Critical</t>
  </si>
  <si>
    <t>Build complete inventory of API tokens / service accounts used by agents</t>
  </si>
  <si>
    <t>Audit and disable all unsanctioned local MCP servers via EDR policy</t>
  </si>
  <si>
    <t>Set per-agent daily cost ceilings on API gateway (e.g. $10 dev / $100 prod)</t>
  </si>
  <si>
    <t>High</t>
  </si>
  <si>
    <t>Assign a named, accountable owner to every active agent</t>
  </si>
  <si>
    <t>Document The Lethal Trifecta status for every production agent</t>
  </si>
  <si>
    <t>Day-30 (30-60d)</t>
  </si>
  <si>
    <t>Move all new agents into sandboxed execution (gVisor, Firecracker, Modal)</t>
  </si>
  <si>
    <t>Implement signed context packages between orchestrator and sub-agents (JWT, 5-15min TTL)</t>
  </si>
  <si>
    <t>Deploy memory write audit logging via OpenTelemetry traces</t>
  </si>
  <si>
    <t>Rotate all standing agent credentials; switch to JIT access model</t>
  </si>
  <si>
    <t>Medium</t>
  </si>
  <si>
    <t>Implement human-in-the-loop gates for all write/financial/PII actions</t>
  </si>
  <si>
    <t>Run first red-team drill using Garak + Promptfoo against top 5 agents</t>
  </si>
  <si>
    <t>Day-90 (60-90d)</t>
  </si>
  <si>
    <t>Adopt OWASP Agentic Top 10 as mandatory pre-production gate in CI/CD</t>
  </si>
  <si>
    <t>Integrate HashiCorp Vault or CyberArk Conjur with orchestration layer</t>
  </si>
  <si>
    <t>Roll out SPIFFE/SPIRE for workload identity in Kubernetes</t>
  </si>
  <si>
    <t>Establish quarterly red-teaming cadence (Visual Prompt Injection included)</t>
  </si>
  <si>
    <t>Build board-level reporting dashboard from this workbook (monthly cadence)</t>
  </si>
  <si>
    <t>Define agent decommissioning playbook with credential revocation SOP</t>
  </si>
  <si>
    <t>PROGRESS TRACKING</t>
  </si>
  <si>
    <t>Total Actions:</t>
  </si>
  <si>
    <t>Done:</t>
  </si>
  <si>
    <t>In Progress:</t>
  </si>
  <si>
    <t>Blocked:</t>
  </si>
  <si>
    <t>Where Agentic AI Meets Real-World Security</t>
  </si>
  <si>
    <t>What Vertex Frontier does</t>
  </si>
  <si>
    <t>Vertex Frontier helps security leaders turn agentic AI risk from a board-level anxiety into an operational, governable, auditable program. We combine technical audits, machine-identity governance design, and red-teaming to close the gap between how fast your teams ship agents and how fast your controls can keep up. Our frameworks are built by practitioners who have run security inside the same enterprises we now advise.</t>
  </si>
  <si>
    <t>How we can help you next</t>
  </si>
  <si>
    <t>▸</t>
  </si>
  <si>
    <t>Agentic AI Security Audit (60-min live session)</t>
  </si>
  <si>
    <t>We walk through this workbook with your team against your real agent estate and produce a prioritized remediation plan in one session.</t>
  </si>
  <si>
    <t>Machine Identity Governance Design</t>
  </si>
  <si>
    <t>Design and implement IAM architecture for autonomous agents — HashiCorp Vault, SPIFFE/SPIRE, CyberArk Conjur integration with your orchestration layer.</t>
  </si>
  <si>
    <t>Agentic AI Red Teaming</t>
  </si>
  <si>
    <t>Custom prompt-injection, memory-poisoning, and agent-to-agent trust testing using Garak, Promptfoo, Lakera, and proprietary tooling.</t>
  </si>
  <si>
    <t>CISO Board Briefing Pack</t>
  </si>
  <si>
    <t>We help you translate the technical findings into a 20-minute board presentation that secures the budget you need.</t>
  </si>
  <si>
    <t>→  Get the full audit done with us</t>
  </si>
  <si>
    <t>Bring this workbook to a 60-minute session — we will fill it in live with your team.</t>
  </si>
  <si>
    <t>This workbook is a free resource from Vertex Frontier. Version 1.0  •  Released 2026  •  All formulas live and editable.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</si>
</sst>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0" x14ac:knownFonts="1">
    <font>
      <sz val="11"/>
      <color theme="1"/>
      <name val="Calibri"/>
      <family val="2"/>
      <scheme val="minor"/>
    </font>
    <font>
      <b/>
      <sz val="14"/>
      <color rgb="FF00C0E0"/>
      <name val="Calibri"/>
    </font>
    <font>
      <b/>
      <sz val="22"/>
      <color rgb="FFF1F5F9"/>
      <name val="Calibri"/>
    </font>
    <font>
      <sz val="10"/>
      <color rgb="FF94A3B8"/>
      <name val="Calibri"/>
    </font>
    <font>
      <i/>
      <sz val="11"/>
      <color rgb="FFF1F5F9"/>
      <name val="Calibri"/>
    </font>
    <font>
      <b/>
      <sz val="14"/>
      <color rgb="FF0F2540"/>
      <name val="Calibri"/>
    </font>
    <font>
      <sz val="11"/>
      <color rgb="FF0F2540"/>
      <name val="Calibri"/>
    </font>
    <font>
      <b/>
      <sz val="12"/>
      <color rgb="FF0080E0"/>
      <name val="Calibri"/>
    </font>
    <font>
      <b/>
      <sz val="11"/>
      <color rgb="FF0F2540"/>
      <name val="Calibri"/>
    </font>
    <font>
      <i/>
      <sz val="10"/>
      <color rgb="FF94A3B8"/>
      <name val="Calibri"/>
    </font>
    <font>
      <b/>
      <sz val="12"/>
      <color rgb="FFF1F5F9"/>
      <name val="Calibri"/>
    </font>
    <font>
      <sz val="11"/>
      <color rgb="FFF1F5F9"/>
      <name val="Calibri"/>
    </font>
    <font>
      <b/>
      <sz val="16"/>
      <color rgb="FFF1F5F9"/>
      <name val="Calibri"/>
    </font>
    <font>
      <b/>
      <sz val="11"/>
      <color rgb="FFF1F5F9"/>
      <name val="Calibri"/>
    </font>
    <font>
      <sz val="10"/>
      <color rgb="FF0F2540"/>
      <name val="Calibri"/>
    </font>
    <font>
      <b/>
      <sz val="14"/>
      <color rgb="FF0080E0"/>
      <name val="Calibri"/>
    </font>
    <font>
      <b/>
      <sz val="14"/>
      <color rgb="FFEF4444"/>
      <name val="Calibri"/>
    </font>
    <font>
      <b/>
      <sz val="14"/>
      <color rgb="FFF59E0B"/>
      <name val="Calibri"/>
    </font>
    <font>
      <i/>
      <sz val="11"/>
      <color rgb="FF00C0E0"/>
      <name val="Calibri"/>
    </font>
    <font>
      <b/>
      <sz val="12"/>
      <color rgb="FFEF4444"/>
      <name val="Calibri"/>
    </font>
    <font>
      <b/>
      <sz val="12"/>
      <color rgb="FF0F2540"/>
      <name val="Calibri"/>
    </font>
    <font>
      <b/>
      <sz val="11"/>
      <color rgb="FF0080E0"/>
      <name val="Calibri"/>
    </font>
    <font>
      <b/>
      <sz val="16"/>
      <color rgb="FF0080E0"/>
      <name val="Calibri"/>
    </font>
    <font>
      <i/>
      <sz val="11"/>
      <color rgb="FF94A3B8"/>
      <name val="Calibri"/>
    </font>
    <font>
      <b/>
      <sz val="14"/>
      <color rgb="FFF1F5F9"/>
      <name val="Calibri"/>
    </font>
    <font>
      <b/>
      <sz val="10"/>
      <color rgb="FFF1F5F9"/>
      <name val="Calibri"/>
    </font>
    <font>
      <b/>
      <sz val="20"/>
      <color rgb="FF0F2540"/>
      <name val="Calibri"/>
    </font>
    <font>
      <b/>
      <sz val="14"/>
      <color rgb="FF10B981"/>
      <name val="Calibri"/>
    </font>
    <font>
      <b/>
      <sz val="18"/>
      <color rgb="FFF1F5F9"/>
      <name val="Calibri"/>
    </font>
    <font>
      <b/>
      <sz val="14"/>
      <color rgb="FF0A1628"/>
      <name val="Calibri"/>
    </font>
  </fonts>
  <fills count="13">
    <fill>
      <patternFill patternType="none"/>
    </fill>
    <fill>
      <patternFill patternType="gray125"/>
    </fill>
    <fill>
      <patternFill patternType="solid">
        <fgColor rgb="FF0A1628"/>
        <bgColor rgb="FF0A1628"/>
      </patternFill>
    </fill>
    <fill>
      <patternFill patternType="solid">
        <fgColor rgb="FFF59E0B"/>
        <bgColor rgb="FFF59E0B"/>
      </patternFill>
    </fill>
    <fill>
      <patternFill patternType="solid">
        <fgColor rgb="FF10B981"/>
        <bgColor rgb="FF10B981"/>
      </patternFill>
    </fill>
    <fill>
      <patternFill patternType="solid">
        <fgColor rgb="FF0F2540"/>
        <bgColor rgb="FF0F2540"/>
      </patternFill>
    </fill>
    <fill>
      <patternFill patternType="solid">
        <fgColor rgb="FF0080E0"/>
        <bgColor rgb="FF0080E0"/>
      </patternFill>
    </fill>
    <fill>
      <patternFill patternType="solid">
        <fgColor rgb="FF00C0E0"/>
        <bgColor rgb="FF00C0E0"/>
      </patternFill>
    </fill>
    <fill>
      <patternFill patternType="solid">
        <fgColor rgb="FF122236"/>
        <bgColor rgb="FF122236"/>
      </patternFill>
    </fill>
    <fill>
      <patternFill patternType="solid">
        <fgColor rgb="FFFFFFFF"/>
        <bgColor rgb="FFFFFFFF"/>
      </patternFill>
    </fill>
    <fill>
      <patternFill patternType="solid">
        <fgColor rgb="FFF4F7FB"/>
        <bgColor rgb="FFF4F7FB"/>
      </patternFill>
    </fill>
    <fill>
      <patternFill patternType="solid">
        <fgColor rgb="FFEF4444"/>
        <bgColor rgb="FFEF4444"/>
      </patternFill>
    </fill>
    <fill>
      <patternFill patternType="solid">
        <fgColor rgb="FF94A3B8"/>
        <bgColor rgb="FF94A3B8"/>
      </patternFill>
    </fill>
  </fills>
  <borders count="4">
    <border>
      <left/>
      <right/>
      <top/>
      <bottom/>
      <diagonal/>
    </border>
    <border>
      <left style="thin">
        <color rgb="FFE2E8F0"/>
      </left>
      <right style="thin">
        <color rgb="FFE2E8F0"/>
      </right>
      <top style="thin">
        <color rgb="FFE2E8F0"/>
      </top>
      <bottom style="thin">
        <color rgb="FFE2E8F0"/>
      </bottom>
      <diagonal/>
    </border>
    <border>
      <left style="thin">
        <color rgb="FF0080E0"/>
      </left>
      <right style="thin">
        <color rgb="FF0080E0"/>
      </right>
      <top style="thin">
        <color rgb="FF0080E0"/>
      </top>
      <bottom style="thin">
        <color rgb="FF0080E0"/>
      </bottom>
      <diagonal/>
    </border>
    <border>
      <left/>
      <right style="thin">
        <color rgb="FFE2E8F0"/>
      </right>
      <top style="thin">
        <color rgb="FFE2E8F0"/>
      </top>
      <bottom style="thin">
        <color rgb="FFE2E8F0"/>
      </bottom>
      <diagonal/>
    </border>
  </borders>
  <cellStyleXfs count="1">
    <xf numFmtId="0" fontId="0" fillId="0" borderId="0"/>
  </cellStyleXfs>
  <cellXfs count="89">
    <xf numFmtId="0" fontId="0" fillId="0" borderId="0" xfId="0"/>
    <xf numFmtId="0" fontId="0" fillId="2" borderId="0" xfId="0" applyFill="1"/>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xf numFmtId="0" fontId="4" fillId="2" borderId="0" xfId="0" applyFont="1" applyFill="1"/>
    <xf numFmtId="0" fontId="5" fillId="0" borderId="0" xfId="0" applyFont="1"/>
    <xf numFmtId="0" fontId="7" fillId="0" borderId="0" xfId="0" applyFont="1" applyAlignment="1">
      <alignment horizontal="center" vertical="center"/>
    </xf>
    <xf numFmtId="0" fontId="8" fillId="0" borderId="0" xfId="0" applyFont="1" applyAlignment="1">
      <alignment vertical="center"/>
    </xf>
    <xf numFmtId="0" fontId="0" fillId="3" borderId="1" xfId="0" applyFill="1" applyBorder="1"/>
    <xf numFmtId="0" fontId="6" fillId="0" borderId="0" xfId="0" applyFont="1" applyAlignment="1">
      <alignment vertical="center"/>
    </xf>
    <xf numFmtId="0" fontId="0" fillId="4" borderId="1" xfId="0" applyFill="1" applyBorder="1"/>
    <xf numFmtId="0" fontId="0" fillId="5" borderId="1" xfId="0" applyFill="1" applyBorder="1"/>
    <xf numFmtId="0" fontId="13" fillId="5" borderId="2" xfId="0" applyFont="1" applyFill="1" applyBorder="1" applyAlignment="1">
      <alignment horizontal="center" vertical="center" wrapText="1"/>
    </xf>
    <xf numFmtId="0" fontId="14" fillId="9" borderId="1" xfId="0" applyFont="1" applyFill="1" applyBorder="1" applyAlignment="1">
      <alignment horizontal="left" vertical="center" wrapText="1" indent="1"/>
    </xf>
    <xf numFmtId="0" fontId="14" fillId="3" borderId="1" xfId="0" applyFont="1" applyFill="1" applyBorder="1" applyAlignment="1">
      <alignment horizontal="left" vertical="center" wrapText="1" indent="1"/>
    </xf>
    <xf numFmtId="0" fontId="8" fillId="10" borderId="1" xfId="0" applyFont="1" applyFill="1" applyBorder="1" applyAlignment="1">
      <alignment horizontal="center" vertical="center"/>
    </xf>
    <xf numFmtId="0" fontId="8" fillId="0" borderId="0" xfId="0" applyFont="1"/>
    <xf numFmtId="0" fontId="15" fillId="10" borderId="0" xfId="0" applyFont="1" applyFill="1" applyAlignment="1">
      <alignment horizontal="center"/>
    </xf>
    <xf numFmtId="0" fontId="16" fillId="10" borderId="0" xfId="0" applyFont="1" applyFill="1" applyAlignment="1">
      <alignment horizontal="center"/>
    </xf>
    <xf numFmtId="0" fontId="17" fillId="10" borderId="0" xfId="0" applyFont="1" applyFill="1" applyAlignment="1">
      <alignment horizontal="center"/>
    </xf>
    <xf numFmtId="0" fontId="6" fillId="9"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9" fillId="10" borderId="0" xfId="0" applyFont="1" applyFill="1" applyAlignment="1">
      <alignment horizontal="center" vertical="center"/>
    </xf>
    <xf numFmtId="0" fontId="14" fillId="10" borderId="0" xfId="0" applyFont="1" applyFill="1" applyAlignment="1">
      <alignment horizontal="left" vertical="center" wrapText="1" indent="1"/>
    </xf>
    <xf numFmtId="0" fontId="20" fillId="10" borderId="0" xfId="0" applyFont="1" applyFill="1" applyAlignment="1">
      <alignment horizontal="center" vertical="center"/>
    </xf>
    <xf numFmtId="0" fontId="19" fillId="10" borderId="1" xfId="0" applyFont="1" applyFill="1" applyBorder="1" applyAlignment="1">
      <alignment horizontal="center" vertical="center"/>
    </xf>
    <xf numFmtId="0" fontId="14" fillId="10" borderId="1" xfId="0" applyFont="1" applyFill="1" applyBorder="1" applyAlignment="1">
      <alignment horizontal="left" vertical="center" wrapText="1" indent="1"/>
    </xf>
    <xf numFmtId="0" fontId="20" fillId="10" borderId="1" xfId="0" applyFont="1" applyFill="1" applyBorder="1" applyAlignment="1">
      <alignment horizontal="center" vertical="center"/>
    </xf>
    <xf numFmtId="0" fontId="21" fillId="10" borderId="1" xfId="0" applyFont="1" applyFill="1" applyBorder="1" applyAlignment="1">
      <alignment horizontal="center" vertical="center"/>
    </xf>
    <xf numFmtId="0" fontId="8" fillId="0" borderId="1" xfId="0" applyFont="1" applyBorder="1" applyAlignment="1">
      <alignment vertical="center" wrapText="1" indent="1"/>
    </xf>
    <xf numFmtId="0" fontId="3" fillId="0" borderId="1" xfId="0" applyFont="1" applyBorder="1" applyAlignment="1">
      <alignment vertical="center" wrapText="1" indent="1"/>
    </xf>
    <xf numFmtId="0" fontId="8" fillId="3" borderId="1" xfId="0" applyFont="1" applyFill="1" applyBorder="1" applyAlignment="1">
      <alignment horizontal="center" vertical="center"/>
    </xf>
    <xf numFmtId="0" fontId="0" fillId="9" borderId="1" xfId="0" applyFill="1" applyBorder="1" applyAlignment="1">
      <alignment vertical="center" wrapText="1" indent="1"/>
    </xf>
    <xf numFmtId="0" fontId="0" fillId="9" borderId="1" xfId="0" applyFill="1" applyBorder="1" applyAlignment="1">
      <alignment horizontal="center" vertical="center"/>
    </xf>
    <xf numFmtId="0" fontId="8" fillId="0" borderId="0" xfId="0" applyFont="1" applyAlignment="1">
      <alignment horizontal="right" vertical="center"/>
    </xf>
    <xf numFmtId="0" fontId="22" fillId="10" borderId="0" xfId="0" applyFont="1" applyFill="1" applyAlignment="1">
      <alignment horizontal="center" vertical="center"/>
    </xf>
    <xf numFmtId="0" fontId="23" fillId="0" borderId="0" xfId="0" applyFont="1" applyAlignment="1">
      <alignment horizontal="left" vertical="center"/>
    </xf>
    <xf numFmtId="0" fontId="6" fillId="0" borderId="1" xfId="0" applyFont="1" applyBorder="1" applyAlignment="1">
      <alignment vertical="center" indent="1"/>
    </xf>
    <xf numFmtId="0" fontId="20" fillId="3" borderId="1" xfId="0" applyFont="1" applyFill="1" applyBorder="1" applyAlignment="1">
      <alignment horizontal="center" vertical="center"/>
    </xf>
    <xf numFmtId="0" fontId="13" fillId="5" borderId="0" xfId="0" applyFont="1" applyFill="1" applyAlignment="1">
      <alignment vertical="center" indent="1"/>
    </xf>
    <xf numFmtId="0" fontId="24" fillId="5" borderId="0" xfId="0" applyFont="1" applyFill="1" applyAlignment="1">
      <alignment horizontal="center" vertical="center"/>
    </xf>
    <xf numFmtId="0" fontId="10" fillId="7" borderId="0" xfId="0" applyFont="1" applyFill="1" applyAlignment="1">
      <alignment vertical="center" indent="1"/>
    </xf>
    <xf numFmtId="0" fontId="12" fillId="7" borderId="0" xfId="0" applyFont="1" applyFill="1" applyAlignment="1">
      <alignment horizontal="center" vertical="center"/>
    </xf>
    <xf numFmtId="0" fontId="7" fillId="10" borderId="1" xfId="0" applyFont="1" applyFill="1" applyBorder="1" applyAlignment="1">
      <alignment horizontal="center" vertical="center"/>
    </xf>
    <xf numFmtId="0" fontId="8" fillId="0" borderId="0" xfId="0" applyFont="1" applyAlignment="1">
      <alignment vertical="center" indent="1"/>
    </xf>
    <xf numFmtId="0" fontId="6" fillId="10" borderId="1" xfId="0" applyFont="1" applyFill="1" applyBorder="1" applyAlignment="1">
      <alignment horizontal="center" vertical="center"/>
    </xf>
    <xf numFmtId="0" fontId="25" fillId="11" borderId="1" xfId="0" applyFont="1" applyFill="1" applyBorder="1" applyAlignment="1">
      <alignment horizontal="center" vertical="center"/>
    </xf>
    <xf numFmtId="0" fontId="6" fillId="0" borderId="1" xfId="0" applyFont="1" applyBorder="1" applyAlignment="1">
      <alignment vertical="center" wrapText="1" indent="1"/>
    </xf>
    <xf numFmtId="0" fontId="13" fillId="11" borderId="1" xfId="0" applyFon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xf>
    <xf numFmtId="0" fontId="13" fillId="3" borderId="1" xfId="0" applyFont="1" applyFill="1" applyBorder="1" applyAlignment="1">
      <alignment horizontal="center" vertical="center"/>
    </xf>
    <xf numFmtId="0" fontId="25" fillId="3" borderId="1" xfId="0" applyFont="1" applyFill="1" applyBorder="1" applyAlignment="1">
      <alignment horizontal="center" vertical="center"/>
    </xf>
    <xf numFmtId="0" fontId="13" fillId="12" borderId="1" xfId="0" applyFont="1" applyFill="1" applyBorder="1" applyAlignment="1">
      <alignment horizontal="center" vertical="center"/>
    </xf>
    <xf numFmtId="0" fontId="25" fillId="6" borderId="1" xfId="0" applyFont="1" applyFill="1" applyBorder="1" applyAlignment="1">
      <alignment horizontal="center" vertical="center"/>
    </xf>
    <xf numFmtId="0" fontId="27" fillId="10" borderId="0" xfId="0" applyFont="1" applyFill="1" applyAlignment="1">
      <alignment horizontal="center"/>
    </xf>
    <xf numFmtId="0" fontId="28" fillId="2" borderId="0" xfId="0" applyFont="1" applyFill="1" applyAlignment="1">
      <alignment horizontal="left" vertical="center"/>
    </xf>
    <xf numFmtId="0" fontId="15" fillId="10" borderId="1" xfId="0" applyFont="1" applyFill="1" applyBorder="1" applyAlignment="1">
      <alignment horizontal="center" vertical="center"/>
    </xf>
    <xf numFmtId="0" fontId="8" fillId="10" borderId="1" xfId="0" applyFont="1" applyFill="1" applyBorder="1" applyAlignment="1">
      <alignment vertical="center" wrapText="1"/>
    </xf>
    <xf numFmtId="0" fontId="6" fillId="0" borderId="0" xfId="0" applyFont="1" applyAlignment="1">
      <alignment vertical="center" wrapText="1"/>
    </xf>
    <xf numFmtId="0" fontId="0" fillId="0" borderId="0" xfId="0"/>
    <xf numFmtId="0" fontId="11" fillId="6" borderId="0" xfId="0" applyFont="1" applyFill="1" applyAlignment="1">
      <alignment horizontal="left" vertical="center" indent="1"/>
    </xf>
    <xf numFmtId="0" fontId="0" fillId="6" borderId="0" xfId="0" applyFill="1"/>
    <xf numFmtId="0" fontId="6" fillId="0" borderId="0" xfId="0" applyFont="1" applyAlignment="1">
      <alignment vertical="top" wrapText="1"/>
    </xf>
    <xf numFmtId="0" fontId="9" fillId="0" borderId="0" xfId="0" applyFont="1"/>
    <xf numFmtId="0" fontId="10" fillId="6" borderId="0" xfId="0" applyFont="1" applyFill="1" applyAlignment="1">
      <alignment horizontal="left" vertical="center" indent="1"/>
    </xf>
    <xf numFmtId="0" fontId="10" fillId="7" borderId="0" xfId="0" applyFont="1" applyFill="1" applyAlignment="1">
      <alignment horizontal="left" vertical="center" indent="1"/>
    </xf>
    <xf numFmtId="0" fontId="0" fillId="7" borderId="0" xfId="0" applyFill="1"/>
    <xf numFmtId="0" fontId="9" fillId="8" borderId="0" xfId="0" applyFont="1" applyFill="1" applyAlignment="1">
      <alignment horizontal="left" vertical="center" indent="1"/>
    </xf>
    <xf numFmtId="0" fontId="10" fillId="6" borderId="0" xfId="0" applyFont="1" applyFill="1" applyAlignment="1">
      <alignment horizontal="center" vertical="center"/>
    </xf>
    <xf numFmtId="0" fontId="12" fillId="2" borderId="0" xfId="0" applyFont="1" applyFill="1" applyAlignment="1">
      <alignment horizontal="left" vertical="center" indent="1"/>
    </xf>
    <xf numFmtId="0" fontId="10" fillId="11" borderId="0" xfId="0" applyFont="1" applyFill="1" applyAlignment="1">
      <alignment horizontal="center" vertical="center"/>
    </xf>
    <xf numFmtId="0" fontId="18" fillId="8" borderId="0" xfId="0" applyFont="1" applyFill="1" applyAlignment="1">
      <alignment horizontal="left" vertical="center" wrapText="1" indent="1"/>
    </xf>
    <xf numFmtId="0" fontId="9" fillId="8" borderId="0" xfId="0" applyFont="1" applyFill="1" applyAlignment="1">
      <alignment horizontal="left" vertical="center" wrapText="1" indent="1"/>
    </xf>
    <xf numFmtId="0" fontId="10" fillId="5" borderId="0" xfId="0" applyFont="1" applyFill="1" applyAlignment="1">
      <alignment horizontal="center" vertical="center"/>
    </xf>
    <xf numFmtId="0" fontId="20" fillId="10" borderId="0" xfId="0" applyFont="1" applyFill="1" applyAlignment="1">
      <alignment horizontal="left" vertical="center" indent="1"/>
    </xf>
    <xf numFmtId="0" fontId="8" fillId="10" borderId="0" xfId="0" applyFont="1" applyFill="1" applyAlignment="1">
      <alignment horizontal="left" vertical="center" wrapText="1" indent="1"/>
    </xf>
    <xf numFmtId="0" fontId="26" fillId="10" borderId="1" xfId="0" applyFont="1" applyFill="1" applyBorder="1" applyAlignment="1">
      <alignment horizontal="center" vertical="center"/>
    </xf>
    <xf numFmtId="0" fontId="0" fillId="0" borderId="3" xfId="0" applyBorder="1"/>
    <xf numFmtId="0" fontId="25" fillId="11"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9" fillId="0" borderId="0" xfId="0" applyFont="1" applyAlignment="1">
      <alignment horizontal="center"/>
    </xf>
    <xf numFmtId="0" fontId="24" fillId="6" borderId="0" xfId="0" applyFont="1" applyFill="1" applyAlignment="1">
      <alignment horizontal="center" vertical="center"/>
    </xf>
    <xf numFmtId="0" fontId="3" fillId="10" borderId="1" xfId="0" applyFont="1" applyFill="1" applyBorder="1" applyAlignment="1">
      <alignment vertical="center" wrapText="1"/>
    </xf>
    <xf numFmtId="0" fontId="0" fillId="0" borderId="1" xfId="0" applyBorder="1"/>
    <xf numFmtId="0" fontId="11" fillId="6" borderId="0" xfId="0" applyFont="1" applyFill="1" applyAlignment="1">
      <alignment horizontal="center" vertical="center"/>
    </xf>
    <xf numFmtId="0" fontId="29" fillId="7" borderId="0" xfId="0" applyFont="1" applyFill="1" applyAlignment="1">
      <alignment horizontal="center" vertical="center"/>
    </xf>
  </cellXfs>
  <cellStyles count="1">
    <cellStyle name="Normal" xfId="0" builtinId="0"/>
  </cellStyles>
  <dxfs count="5">
    <dxf>
      <fill>
        <patternFill patternType="solid">
          <fgColor rgb="FFEF4444"/>
          <bgColor rgb="FFEF4444"/>
        </patternFill>
      </fill>
    </dxf>
    <dxf>
      <fill>
        <patternFill patternType="solid">
          <fgColor rgb="FFF59E0B"/>
          <bgColor rgb="FFF59E0B"/>
        </patternFill>
      </fill>
    </dxf>
    <dxf>
      <fill>
        <patternFill patternType="solid">
          <fgColor rgb="FF10B981"/>
          <bgColor rgb="FF10B981"/>
        </patternFill>
      </fill>
    </dxf>
    <dxf>
      <fill>
        <patternFill patternType="solid">
          <fgColor rgb="FF10B981"/>
          <bgColor rgb="FF10B981"/>
        </patternFill>
      </fill>
    </dxf>
    <dxf>
      <fill>
        <patternFill patternType="solid">
          <fgColor rgb="FFEF4444"/>
          <bgColor rgb="FFEF444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85725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571500" cy="57150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762000" cy="76200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showGridLines="0" workbookViewId="0"/>
  </sheetViews>
  <sheetFormatPr defaultRowHeight="15" x14ac:dyDescent="0.2"/>
  <cols>
    <col min="1" max="1" width="2.95703125" customWidth="1"/>
    <col min="2" max="5" width="27.98046875" customWidth="1"/>
    <col min="6" max="6" width="2.95703125" customWidth="1"/>
  </cols>
  <sheetData>
    <row r="1" spans="1:6" ht="12" customHeight="1" x14ac:dyDescent="0.2">
      <c r="A1" s="1"/>
      <c r="B1" s="1"/>
      <c r="C1" s="1"/>
      <c r="D1" s="1"/>
      <c r="E1" s="1"/>
      <c r="F1" s="1"/>
    </row>
    <row r="2" spans="1:6" ht="27.95" customHeight="1" x14ac:dyDescent="0.2">
      <c r="A2" s="1"/>
      <c r="B2" s="1"/>
      <c r="C2" s="1"/>
      <c r="D2" s="2" t="s">
        <v>0</v>
      </c>
      <c r="E2" s="1"/>
      <c r="F2" s="1"/>
    </row>
    <row r="3" spans="1:6" ht="27.95" customHeight="1" x14ac:dyDescent="0.2">
      <c r="A3" s="1"/>
      <c r="B3" s="1"/>
      <c r="C3" s="1"/>
      <c r="D3" s="3" t="s">
        <v>1</v>
      </c>
      <c r="E3" s="1"/>
      <c r="F3" s="1"/>
    </row>
    <row r="4" spans="1:6" ht="8.1" customHeight="1" x14ac:dyDescent="0.2">
      <c r="A4" s="1"/>
      <c r="B4" s="1"/>
      <c r="C4" s="1"/>
      <c r="D4" s="1"/>
      <c r="E4" s="1"/>
      <c r="F4" s="1"/>
    </row>
    <row r="5" spans="1:6" ht="24" customHeight="1" x14ac:dyDescent="0.2">
      <c r="A5" s="1"/>
      <c r="B5" s="1"/>
      <c r="C5" s="1"/>
      <c r="D5" s="4" t="s">
        <v>2</v>
      </c>
      <c r="E5" s="1"/>
      <c r="F5" s="1"/>
    </row>
    <row r="6" spans="1:6" ht="24" customHeight="1" x14ac:dyDescent="0.2">
      <c r="A6" s="1"/>
      <c r="B6" s="1"/>
      <c r="C6" s="1"/>
      <c r="D6" s="5" t="s">
        <v>3</v>
      </c>
      <c r="E6" s="1"/>
      <c r="F6" s="1"/>
    </row>
    <row r="7" spans="1:6" ht="8.1" customHeight="1" x14ac:dyDescent="0.2">
      <c r="A7" s="1"/>
      <c r="B7" s="1"/>
      <c r="C7" s="1"/>
      <c r="D7" s="1"/>
      <c r="E7" s="1"/>
      <c r="F7" s="1"/>
    </row>
    <row r="8" spans="1:6" ht="12" customHeight="1" x14ac:dyDescent="0.2">
      <c r="A8" s="1"/>
      <c r="B8" s="1"/>
      <c r="C8" s="1"/>
      <c r="D8" s="1"/>
      <c r="E8" s="1"/>
      <c r="F8" s="1"/>
    </row>
    <row r="9" spans="1:6" ht="27.95" customHeight="1" x14ac:dyDescent="0.25">
      <c r="B9" s="6" t="s">
        <v>4</v>
      </c>
    </row>
    <row r="10" spans="1:6" ht="60" customHeight="1" x14ac:dyDescent="0.2">
      <c r="B10" s="64" t="s">
        <v>5</v>
      </c>
      <c r="C10" s="61"/>
      <c r="D10" s="61"/>
      <c r="E10" s="61"/>
    </row>
    <row r="11" spans="1:6" ht="60" customHeight="1" x14ac:dyDescent="0.2">
      <c r="B11" s="64" t="s">
        <v>6</v>
      </c>
      <c r="C11" s="61"/>
      <c r="D11" s="61"/>
      <c r="E11" s="61"/>
    </row>
    <row r="12" spans="1:6" ht="60" customHeight="1" x14ac:dyDescent="0.2">
      <c r="B12" s="64" t="s">
        <v>7</v>
      </c>
      <c r="C12" s="61"/>
      <c r="D12" s="61"/>
      <c r="E12" s="61"/>
    </row>
    <row r="14" spans="1:6" ht="27.95" customHeight="1" x14ac:dyDescent="0.25">
      <c r="B14" s="6" t="s">
        <v>8</v>
      </c>
    </row>
    <row r="15" spans="1:6" ht="32.1" customHeight="1" x14ac:dyDescent="0.2">
      <c r="B15" s="7" t="s">
        <v>9</v>
      </c>
      <c r="C15" s="8" t="s">
        <v>10</v>
      </c>
      <c r="D15" s="60" t="s">
        <v>11</v>
      </c>
      <c r="E15" s="61"/>
    </row>
    <row r="16" spans="1:6" ht="32.1" customHeight="1" x14ac:dyDescent="0.2">
      <c r="B16" s="7" t="s">
        <v>12</v>
      </c>
      <c r="C16" s="8" t="s">
        <v>13</v>
      </c>
      <c r="D16" s="60" t="s">
        <v>14</v>
      </c>
      <c r="E16" s="61"/>
    </row>
    <row r="17" spans="2:5" ht="32.1" customHeight="1" x14ac:dyDescent="0.2">
      <c r="B17" s="7" t="s">
        <v>15</v>
      </c>
      <c r="C17" s="8" t="s">
        <v>16</v>
      </c>
      <c r="D17" s="60" t="s">
        <v>17</v>
      </c>
      <c r="E17" s="61"/>
    </row>
    <row r="18" spans="2:5" ht="32.1" customHeight="1" x14ac:dyDescent="0.2">
      <c r="B18" s="7" t="s">
        <v>18</v>
      </c>
      <c r="C18" s="8" t="s">
        <v>19</v>
      </c>
      <c r="D18" s="60" t="s">
        <v>20</v>
      </c>
      <c r="E18" s="61"/>
    </row>
    <row r="19" spans="2:5" ht="32.1" customHeight="1" x14ac:dyDescent="0.2">
      <c r="B19" s="7" t="s">
        <v>21</v>
      </c>
      <c r="C19" s="8" t="s">
        <v>22</v>
      </c>
      <c r="D19" s="60" t="s">
        <v>23</v>
      </c>
      <c r="E19" s="61"/>
    </row>
    <row r="20" spans="2:5" ht="32.1" customHeight="1" x14ac:dyDescent="0.2">
      <c r="B20" s="7" t="s">
        <v>24</v>
      </c>
      <c r="C20" s="8" t="s">
        <v>25</v>
      </c>
      <c r="D20" s="60" t="s">
        <v>26</v>
      </c>
      <c r="E20" s="61"/>
    </row>
    <row r="21" spans="2:5" ht="32.1" customHeight="1" x14ac:dyDescent="0.2">
      <c r="B21" s="7" t="s">
        <v>27</v>
      </c>
      <c r="C21" s="8" t="s">
        <v>28</v>
      </c>
      <c r="D21" s="60" t="s">
        <v>29</v>
      </c>
      <c r="E21" s="61"/>
    </row>
    <row r="24" spans="2:5" ht="27.95" customHeight="1" x14ac:dyDescent="0.25">
      <c r="B24" s="6" t="s">
        <v>30</v>
      </c>
    </row>
    <row r="25" spans="2:5" ht="24" customHeight="1" x14ac:dyDescent="0.2">
      <c r="B25" s="9"/>
      <c r="C25" s="10" t="s">
        <v>31</v>
      </c>
    </row>
    <row r="26" spans="2:5" ht="24" customHeight="1" x14ac:dyDescent="0.2">
      <c r="B26" s="11"/>
      <c r="C26" s="10" t="s">
        <v>32</v>
      </c>
    </row>
    <row r="27" spans="2:5" ht="24" customHeight="1" x14ac:dyDescent="0.2">
      <c r="B27" s="12"/>
      <c r="C27" s="10" t="s">
        <v>33</v>
      </c>
    </row>
    <row r="30" spans="2:5" x14ac:dyDescent="0.2">
      <c r="B30" s="65" t="s">
        <v>34</v>
      </c>
      <c r="C30" s="61"/>
      <c r="D30" s="61"/>
      <c r="E30" s="61"/>
    </row>
    <row r="33" spans="2:5" ht="36" customHeight="1" x14ac:dyDescent="0.2">
      <c r="B33" s="66" t="s">
        <v>35</v>
      </c>
      <c r="C33" s="61"/>
      <c r="D33" s="61"/>
      <c r="E33" s="61"/>
    </row>
    <row r="34" spans="2:5" ht="21.95" customHeight="1" x14ac:dyDescent="0.2">
      <c r="B34" s="62" t="s">
        <v>36</v>
      </c>
      <c r="C34" s="63"/>
      <c r="D34" s="63"/>
      <c r="E34" s="63"/>
    </row>
    <row r="35" spans="2:5" ht="21.95" customHeight="1" x14ac:dyDescent="0.2">
      <c r="B35" s="62" t="s">
        <v>37</v>
      </c>
      <c r="C35" s="63"/>
      <c r="D35" s="63"/>
      <c r="E35" s="63"/>
    </row>
    <row r="36" spans="2:5" ht="32.1" customHeight="1" x14ac:dyDescent="0.2">
      <c r="B36" s="67" t="s">
        <v>38</v>
      </c>
      <c r="C36" s="68"/>
      <c r="D36" s="68"/>
      <c r="E36" s="68"/>
    </row>
  </sheetData>
  <mergeCells count="15">
    <mergeCell ref="B11:E11"/>
    <mergeCell ref="D18:E18"/>
    <mergeCell ref="B10:E10"/>
    <mergeCell ref="D17:E17"/>
    <mergeCell ref="B36:E36"/>
    <mergeCell ref="D21:E21"/>
    <mergeCell ref="D20:E20"/>
    <mergeCell ref="D16:E16"/>
    <mergeCell ref="B35:E35"/>
    <mergeCell ref="D15:E15"/>
    <mergeCell ref="B12:E12"/>
    <mergeCell ref="D19:E19"/>
    <mergeCell ref="B34:E34"/>
    <mergeCell ref="B30:E30"/>
    <mergeCell ref="B33:E3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3"/>
  <sheetViews>
    <sheetView showGridLines="0" workbookViewId="0">
      <pane ySplit="3" topLeftCell="A4" activePane="bottomLeft" state="frozen"/>
      <selection pane="bottomLeft"/>
    </sheetView>
  </sheetViews>
  <sheetFormatPr defaultRowHeight="15" x14ac:dyDescent="0.2"/>
  <cols>
    <col min="1" max="1" width="9.953125" customWidth="1"/>
    <col min="2" max="2" width="27.98046875" customWidth="1"/>
    <col min="3" max="3" width="22.05859375" customWidth="1"/>
    <col min="4" max="4" width="16.0078125" customWidth="1"/>
    <col min="5" max="5" width="13.98828125" customWidth="1"/>
    <col min="6" max="6" width="16.0078125" customWidth="1"/>
    <col min="7" max="7" width="32.015625" customWidth="1"/>
    <col min="8" max="8" width="18.0234375" customWidth="1"/>
    <col min="9" max="12" width="13.98828125" customWidth="1"/>
    <col min="13" max="13" width="11.97265625" customWidth="1"/>
  </cols>
  <sheetData>
    <row r="1" spans="1:13" ht="36" customHeight="1" x14ac:dyDescent="0.2">
      <c r="A1" s="71" t="s">
        <v>39</v>
      </c>
      <c r="B1" s="61"/>
      <c r="C1" s="61"/>
      <c r="D1" s="61"/>
      <c r="E1" s="61"/>
      <c r="F1" s="61"/>
      <c r="G1" s="61"/>
      <c r="H1" s="61"/>
      <c r="I1" s="61"/>
      <c r="J1" s="61"/>
      <c r="K1" s="61"/>
      <c r="L1" s="61"/>
      <c r="M1" s="61"/>
    </row>
    <row r="2" spans="1:13" ht="24" customHeight="1" x14ac:dyDescent="0.2">
      <c r="A2" s="69" t="s">
        <v>40</v>
      </c>
      <c r="B2" s="61"/>
      <c r="C2" s="61"/>
      <c r="D2" s="61"/>
      <c r="E2" s="61"/>
      <c r="F2" s="61"/>
      <c r="G2" s="61"/>
      <c r="H2" s="61"/>
      <c r="I2" s="61"/>
      <c r="J2" s="61"/>
      <c r="K2" s="61"/>
      <c r="L2" s="61"/>
      <c r="M2" s="61"/>
    </row>
    <row r="3" spans="1:13" ht="42" customHeight="1" x14ac:dyDescent="0.2">
      <c r="A3" s="13" t="s">
        <v>41</v>
      </c>
      <c r="B3" s="13" t="s">
        <v>42</v>
      </c>
      <c r="C3" s="13" t="s">
        <v>43</v>
      </c>
      <c r="D3" s="13" t="s">
        <v>44</v>
      </c>
      <c r="E3" s="13" t="s">
        <v>45</v>
      </c>
      <c r="F3" s="13" t="s">
        <v>46</v>
      </c>
      <c r="G3" s="13" t="s">
        <v>47</v>
      </c>
      <c r="H3" s="13" t="s">
        <v>48</v>
      </c>
      <c r="I3" s="13" t="s">
        <v>49</v>
      </c>
      <c r="J3" s="13" t="s">
        <v>50</v>
      </c>
      <c r="K3" s="13" t="s">
        <v>51</v>
      </c>
      <c r="L3" s="13" t="s">
        <v>52</v>
      </c>
      <c r="M3" s="13" t="s">
        <v>53</v>
      </c>
    </row>
    <row r="4" spans="1:13" x14ac:dyDescent="0.2">
      <c r="A4" s="14" t="s">
        <v>54</v>
      </c>
      <c r="B4" s="14" t="s">
        <v>55</v>
      </c>
      <c r="C4" s="14" t="s">
        <v>56</v>
      </c>
      <c r="D4" s="14" t="s">
        <v>57</v>
      </c>
      <c r="E4" s="14" t="s">
        <v>58</v>
      </c>
      <c r="F4" s="15" t="s">
        <v>59</v>
      </c>
      <c r="G4" s="14" t="s">
        <v>60</v>
      </c>
      <c r="H4" s="14" t="s">
        <v>61</v>
      </c>
      <c r="I4" s="14" t="s">
        <v>62</v>
      </c>
      <c r="J4" s="14" t="s">
        <v>63</v>
      </c>
      <c r="K4" s="14" t="s">
        <v>64</v>
      </c>
      <c r="L4" s="14" t="s">
        <v>65</v>
      </c>
      <c r="M4" s="16">
        <f>IFERROR(VLOOKUP(A4,'2. Lethal Trifecta'!A:H,8,FALSE),"")</f>
        <v>90</v>
      </c>
    </row>
    <row r="5" spans="1:13" x14ac:dyDescent="0.2">
      <c r="A5" s="14" t="s">
        <v>66</v>
      </c>
      <c r="B5" s="14" t="s">
        <v>67</v>
      </c>
      <c r="C5" s="14" t="s">
        <v>68</v>
      </c>
      <c r="D5" s="14" t="s">
        <v>69</v>
      </c>
      <c r="E5" s="14" t="s">
        <v>58</v>
      </c>
      <c r="F5" s="15" t="s">
        <v>59</v>
      </c>
      <c r="G5" s="14" t="s">
        <v>70</v>
      </c>
      <c r="H5" s="14" t="s">
        <v>71</v>
      </c>
      <c r="I5" s="14" t="s">
        <v>63</v>
      </c>
      <c r="J5" s="14" t="s">
        <v>72</v>
      </c>
      <c r="K5" s="14" t="s">
        <v>73</v>
      </c>
      <c r="L5" s="14" t="s">
        <v>74</v>
      </c>
      <c r="M5" s="16">
        <f>IFERROR(VLOOKUP(A5,'2. Lethal Trifecta'!A:H,8,FALSE),"")</f>
        <v>90</v>
      </c>
    </row>
    <row r="6" spans="1:13" x14ac:dyDescent="0.2">
      <c r="A6" s="14" t="s">
        <v>75</v>
      </c>
      <c r="B6" s="14" t="s">
        <v>76</v>
      </c>
      <c r="C6" s="14" t="s">
        <v>77</v>
      </c>
      <c r="D6" s="14" t="s">
        <v>78</v>
      </c>
      <c r="E6" s="14" t="s">
        <v>58</v>
      </c>
      <c r="F6" s="15" t="s">
        <v>59</v>
      </c>
      <c r="G6" s="14" t="s">
        <v>79</v>
      </c>
      <c r="H6" s="14" t="s">
        <v>80</v>
      </c>
      <c r="I6" s="14" t="s">
        <v>62</v>
      </c>
      <c r="J6" s="14" t="s">
        <v>63</v>
      </c>
      <c r="K6" s="14" t="s">
        <v>81</v>
      </c>
      <c r="L6" s="14" t="s">
        <v>82</v>
      </c>
      <c r="M6" s="16">
        <f>IFERROR(VLOOKUP(A6,'2. Lethal Trifecta'!A:H,8,FALSE),"")</f>
        <v>30</v>
      </c>
    </row>
    <row r="7" spans="1:13" x14ac:dyDescent="0.2">
      <c r="A7" s="14" t="s">
        <v>83</v>
      </c>
      <c r="B7" s="14" t="s">
        <v>84</v>
      </c>
      <c r="C7" s="14" t="s">
        <v>85</v>
      </c>
      <c r="D7" s="14" t="s">
        <v>86</v>
      </c>
      <c r="E7" s="14" t="s">
        <v>87</v>
      </c>
      <c r="F7" s="15" t="s">
        <v>88</v>
      </c>
      <c r="G7" s="14" t="s">
        <v>89</v>
      </c>
      <c r="H7" s="14" t="s">
        <v>61</v>
      </c>
      <c r="I7" s="14" t="s">
        <v>62</v>
      </c>
      <c r="J7" s="14" t="s">
        <v>62</v>
      </c>
      <c r="K7" s="14" t="s">
        <v>90</v>
      </c>
      <c r="L7" s="14"/>
      <c r="M7" s="16">
        <f>IFERROR(VLOOKUP(A7,'2. Lethal Trifecta'!A:H,8,FALSE),"")</f>
        <v>30</v>
      </c>
    </row>
    <row r="8" spans="1:13" ht="26.1" customHeight="1" x14ac:dyDescent="0.2">
      <c r="A8" s="14"/>
      <c r="B8" s="14"/>
      <c r="C8" s="14"/>
      <c r="D8" s="14"/>
      <c r="E8" s="14"/>
      <c r="F8" s="15"/>
      <c r="G8" s="14"/>
      <c r="H8" s="14"/>
      <c r="I8" s="14"/>
      <c r="J8" s="14"/>
      <c r="K8" s="14"/>
      <c r="L8" s="14"/>
      <c r="M8" s="14" t="str">
        <f>IFERROR(VLOOKUP(A8,'2. Lethal Trifecta'!A:H,8,FALSE),"")</f>
        <v/>
      </c>
    </row>
    <row r="9" spans="1:13" ht="26.1" customHeight="1" x14ac:dyDescent="0.2">
      <c r="A9" s="14"/>
      <c r="B9" s="14"/>
      <c r="C9" s="14"/>
      <c r="D9" s="14"/>
      <c r="E9" s="14"/>
      <c r="F9" s="15"/>
      <c r="G9" s="14"/>
      <c r="H9" s="14"/>
      <c r="I9" s="14"/>
      <c r="J9" s="14"/>
      <c r="K9" s="14"/>
      <c r="L9" s="14"/>
      <c r="M9" s="14" t="str">
        <f>IFERROR(VLOOKUP(A9,'2. Lethal Trifecta'!A:H,8,FALSE),"")</f>
        <v/>
      </c>
    </row>
    <row r="10" spans="1:13" ht="26.1" customHeight="1" x14ac:dyDescent="0.2">
      <c r="A10" s="14"/>
      <c r="B10" s="14"/>
      <c r="C10" s="14"/>
      <c r="D10" s="14"/>
      <c r="E10" s="14"/>
      <c r="F10" s="15"/>
      <c r="G10" s="14"/>
      <c r="H10" s="14"/>
      <c r="I10" s="14"/>
      <c r="J10" s="14"/>
      <c r="K10" s="14"/>
      <c r="L10" s="14"/>
      <c r="M10" s="14" t="str">
        <f>IFERROR(VLOOKUP(A10,'2. Lethal Trifecta'!A:H,8,FALSE),"")</f>
        <v/>
      </c>
    </row>
    <row r="11" spans="1:13" ht="26.1" customHeight="1" x14ac:dyDescent="0.2">
      <c r="A11" s="14"/>
      <c r="B11" s="14"/>
      <c r="C11" s="14"/>
      <c r="D11" s="14"/>
      <c r="E11" s="14"/>
      <c r="F11" s="15"/>
      <c r="G11" s="14"/>
      <c r="H11" s="14"/>
      <c r="I11" s="14"/>
      <c r="J11" s="14"/>
      <c r="K11" s="14"/>
      <c r="L11" s="14"/>
      <c r="M11" s="14" t="str">
        <f>IFERROR(VLOOKUP(A11,'2. Lethal Trifecta'!A:H,8,FALSE),"")</f>
        <v/>
      </c>
    </row>
    <row r="12" spans="1:13" ht="26.1" customHeight="1" x14ac:dyDescent="0.2">
      <c r="A12" s="14"/>
      <c r="B12" s="14"/>
      <c r="C12" s="14"/>
      <c r="D12" s="14"/>
      <c r="E12" s="14"/>
      <c r="F12" s="15"/>
      <c r="G12" s="14"/>
      <c r="H12" s="14"/>
      <c r="I12" s="14"/>
      <c r="J12" s="14"/>
      <c r="K12" s="14"/>
      <c r="L12" s="14"/>
      <c r="M12" s="14" t="str">
        <f>IFERROR(VLOOKUP(A12,'2. Lethal Trifecta'!A:H,8,FALSE),"")</f>
        <v/>
      </c>
    </row>
    <row r="13" spans="1:13" ht="26.1" customHeight="1" x14ac:dyDescent="0.2">
      <c r="A13" s="14"/>
      <c r="B13" s="14"/>
      <c r="C13" s="14"/>
      <c r="D13" s="14"/>
      <c r="E13" s="14"/>
      <c r="F13" s="15"/>
      <c r="G13" s="14"/>
      <c r="H13" s="14"/>
      <c r="I13" s="14"/>
      <c r="J13" s="14"/>
      <c r="K13" s="14"/>
      <c r="L13" s="14"/>
      <c r="M13" s="14" t="str">
        <f>IFERROR(VLOOKUP(A13,'2. Lethal Trifecta'!A:H,8,FALSE),"")</f>
        <v/>
      </c>
    </row>
    <row r="14" spans="1:13" ht="26.1" customHeight="1" x14ac:dyDescent="0.2">
      <c r="A14" s="14"/>
      <c r="B14" s="14"/>
      <c r="C14" s="14"/>
      <c r="D14" s="14"/>
      <c r="E14" s="14"/>
      <c r="F14" s="15"/>
      <c r="G14" s="14"/>
      <c r="H14" s="14"/>
      <c r="I14" s="14"/>
      <c r="J14" s="14"/>
      <c r="K14" s="14"/>
      <c r="L14" s="14"/>
      <c r="M14" s="14" t="str">
        <f>IFERROR(VLOOKUP(A14,'2. Lethal Trifecta'!A:H,8,FALSE),"")</f>
        <v/>
      </c>
    </row>
    <row r="15" spans="1:13" ht="26.1" customHeight="1" x14ac:dyDescent="0.2">
      <c r="A15" s="14"/>
      <c r="B15" s="14"/>
      <c r="C15" s="14"/>
      <c r="D15" s="14"/>
      <c r="E15" s="14"/>
      <c r="F15" s="15"/>
      <c r="G15" s="14"/>
      <c r="H15" s="14"/>
      <c r="I15" s="14"/>
      <c r="J15" s="14"/>
      <c r="K15" s="14"/>
      <c r="L15" s="14"/>
      <c r="M15" s="14" t="str">
        <f>IFERROR(VLOOKUP(A15,'2. Lethal Trifecta'!A:H,8,FALSE),"")</f>
        <v/>
      </c>
    </row>
    <row r="16" spans="1:13" ht="26.1" customHeight="1" x14ac:dyDescent="0.2">
      <c r="A16" s="14"/>
      <c r="B16" s="14"/>
      <c r="C16" s="14"/>
      <c r="D16" s="14"/>
      <c r="E16" s="14"/>
      <c r="F16" s="15"/>
      <c r="G16" s="14"/>
      <c r="H16" s="14"/>
      <c r="I16" s="14"/>
      <c r="J16" s="14"/>
      <c r="K16" s="14"/>
      <c r="L16" s="14"/>
      <c r="M16" s="14" t="str">
        <f>IFERROR(VLOOKUP(A16,'2. Lethal Trifecta'!A:H,8,FALSE),"")</f>
        <v/>
      </c>
    </row>
    <row r="17" spans="1:13" ht="26.1" customHeight="1" x14ac:dyDescent="0.2">
      <c r="A17" s="14"/>
      <c r="B17" s="14"/>
      <c r="C17" s="14"/>
      <c r="D17" s="14"/>
      <c r="E17" s="14"/>
      <c r="F17" s="15"/>
      <c r="G17" s="14"/>
      <c r="H17" s="14"/>
      <c r="I17" s="14"/>
      <c r="J17" s="14"/>
      <c r="K17" s="14"/>
      <c r="L17" s="14"/>
      <c r="M17" s="14" t="str">
        <f>IFERROR(VLOOKUP(A17,'2. Lethal Trifecta'!A:H,8,FALSE),"")</f>
        <v/>
      </c>
    </row>
    <row r="18" spans="1:13" ht="26.1" customHeight="1" x14ac:dyDescent="0.2">
      <c r="A18" s="14"/>
      <c r="B18" s="14"/>
      <c r="C18" s="14"/>
      <c r="D18" s="14"/>
      <c r="E18" s="14"/>
      <c r="F18" s="15"/>
      <c r="G18" s="14"/>
      <c r="H18" s="14"/>
      <c r="I18" s="14"/>
      <c r="J18" s="14"/>
      <c r="K18" s="14"/>
      <c r="L18" s="14"/>
      <c r="M18" s="14" t="str">
        <f>IFERROR(VLOOKUP(A18,'2. Lethal Trifecta'!A:H,8,FALSE),"")</f>
        <v/>
      </c>
    </row>
    <row r="19" spans="1:13" ht="26.1" customHeight="1" x14ac:dyDescent="0.2">
      <c r="A19" s="14"/>
      <c r="B19" s="14"/>
      <c r="C19" s="14"/>
      <c r="D19" s="14"/>
      <c r="E19" s="14"/>
      <c r="F19" s="15"/>
      <c r="G19" s="14"/>
      <c r="H19" s="14"/>
      <c r="I19" s="14"/>
      <c r="J19" s="14"/>
      <c r="K19" s="14"/>
      <c r="L19" s="14"/>
      <c r="M19" s="14" t="str">
        <f>IFERROR(VLOOKUP(A19,'2. Lethal Trifecta'!A:H,8,FALSE),"")</f>
        <v/>
      </c>
    </row>
    <row r="20" spans="1:13" ht="26.1" customHeight="1" x14ac:dyDescent="0.2">
      <c r="A20" s="14"/>
      <c r="B20" s="14"/>
      <c r="C20" s="14"/>
      <c r="D20" s="14"/>
      <c r="E20" s="14"/>
      <c r="F20" s="15"/>
      <c r="G20" s="14"/>
      <c r="H20" s="14"/>
      <c r="I20" s="14"/>
      <c r="J20" s="14"/>
      <c r="K20" s="14"/>
      <c r="L20" s="14"/>
      <c r="M20" s="14" t="str">
        <f>IFERROR(VLOOKUP(A20,'2. Lethal Trifecta'!A:H,8,FALSE),"")</f>
        <v/>
      </c>
    </row>
    <row r="21" spans="1:13" ht="26.1" customHeight="1" x14ac:dyDescent="0.2">
      <c r="A21" s="14"/>
      <c r="B21" s="14"/>
      <c r="C21" s="14"/>
      <c r="D21" s="14"/>
      <c r="E21" s="14"/>
      <c r="F21" s="15"/>
      <c r="G21" s="14"/>
      <c r="H21" s="14"/>
      <c r="I21" s="14"/>
      <c r="J21" s="14"/>
      <c r="K21" s="14"/>
      <c r="L21" s="14"/>
      <c r="M21" s="14" t="str">
        <f>IFERROR(VLOOKUP(A21,'2. Lethal Trifecta'!A:H,8,FALSE),"")</f>
        <v/>
      </c>
    </row>
    <row r="22" spans="1:13" ht="26.1" customHeight="1" x14ac:dyDescent="0.2">
      <c r="A22" s="14"/>
      <c r="B22" s="14"/>
      <c r="C22" s="14"/>
      <c r="D22" s="14"/>
      <c r="E22" s="14"/>
      <c r="F22" s="15"/>
      <c r="G22" s="14"/>
      <c r="H22" s="14"/>
      <c r="I22" s="14"/>
      <c r="J22" s="14"/>
      <c r="K22" s="14"/>
      <c r="L22" s="14"/>
      <c r="M22" s="14" t="str">
        <f>IFERROR(VLOOKUP(A22,'2. Lethal Trifecta'!A:H,8,FALSE),"")</f>
        <v/>
      </c>
    </row>
    <row r="23" spans="1:13" ht="26.1" customHeight="1" x14ac:dyDescent="0.2">
      <c r="A23" s="14"/>
      <c r="B23" s="14"/>
      <c r="C23" s="14"/>
      <c r="D23" s="14"/>
      <c r="E23" s="14"/>
      <c r="F23" s="15"/>
      <c r="G23" s="14"/>
      <c r="H23" s="14"/>
      <c r="I23" s="14"/>
      <c r="J23" s="14"/>
      <c r="K23" s="14"/>
      <c r="L23" s="14"/>
      <c r="M23" s="14" t="str">
        <f>IFERROR(VLOOKUP(A23,'2. Lethal Trifecta'!A:H,8,FALSE),"")</f>
        <v/>
      </c>
    </row>
    <row r="24" spans="1:13" ht="26.1" customHeight="1" x14ac:dyDescent="0.2">
      <c r="A24" s="14"/>
      <c r="B24" s="14"/>
      <c r="C24" s="14"/>
      <c r="D24" s="14"/>
      <c r="E24" s="14"/>
      <c r="F24" s="15"/>
      <c r="G24" s="14"/>
      <c r="H24" s="14"/>
      <c r="I24" s="14"/>
      <c r="J24" s="14"/>
      <c r="K24" s="14"/>
      <c r="L24" s="14"/>
      <c r="M24" s="14" t="str">
        <f>IFERROR(VLOOKUP(A24,'2. Lethal Trifecta'!A:H,8,FALSE),"")</f>
        <v/>
      </c>
    </row>
    <row r="25" spans="1:13" ht="26.1" customHeight="1" x14ac:dyDescent="0.2">
      <c r="A25" s="14"/>
      <c r="B25" s="14"/>
      <c r="C25" s="14"/>
      <c r="D25" s="14"/>
      <c r="E25" s="14"/>
      <c r="F25" s="15"/>
      <c r="G25" s="14"/>
      <c r="H25" s="14"/>
      <c r="I25" s="14"/>
      <c r="J25" s="14"/>
      <c r="K25" s="14"/>
      <c r="L25" s="14"/>
      <c r="M25" s="14" t="str">
        <f>IFERROR(VLOOKUP(A25,'2. Lethal Trifecta'!A:H,8,FALSE),"")</f>
        <v/>
      </c>
    </row>
    <row r="26" spans="1:13" ht="26.1" customHeight="1" x14ac:dyDescent="0.2">
      <c r="A26" s="14"/>
      <c r="B26" s="14"/>
      <c r="C26" s="14"/>
      <c r="D26" s="14"/>
      <c r="E26" s="14"/>
      <c r="F26" s="15"/>
      <c r="G26" s="14"/>
      <c r="H26" s="14"/>
      <c r="I26" s="14"/>
      <c r="J26" s="14"/>
      <c r="K26" s="14"/>
      <c r="L26" s="14"/>
      <c r="M26" s="14" t="str">
        <f>IFERROR(VLOOKUP(A26,'2. Lethal Trifecta'!A:H,8,FALSE),"")</f>
        <v/>
      </c>
    </row>
    <row r="27" spans="1:13" ht="26.1" customHeight="1" x14ac:dyDescent="0.2">
      <c r="A27" s="14"/>
      <c r="B27" s="14"/>
      <c r="C27" s="14"/>
      <c r="D27" s="14"/>
      <c r="E27" s="14"/>
      <c r="F27" s="15"/>
      <c r="G27" s="14"/>
      <c r="H27" s="14"/>
      <c r="I27" s="14"/>
      <c r="J27" s="14"/>
      <c r="K27" s="14"/>
      <c r="L27" s="14"/>
      <c r="M27" s="14" t="str">
        <f>IFERROR(VLOOKUP(A27,'2. Lethal Trifecta'!A:H,8,FALSE),"")</f>
        <v/>
      </c>
    </row>
    <row r="28" spans="1:13" ht="26.1" customHeight="1" x14ac:dyDescent="0.2">
      <c r="A28" s="14"/>
      <c r="B28" s="14"/>
      <c r="C28" s="14"/>
      <c r="D28" s="14"/>
      <c r="E28" s="14"/>
      <c r="F28" s="15"/>
      <c r="G28" s="14"/>
      <c r="H28" s="14"/>
      <c r="I28" s="14"/>
      <c r="J28" s="14"/>
      <c r="K28" s="14"/>
      <c r="L28" s="14"/>
      <c r="M28" s="14" t="str">
        <f>IFERROR(VLOOKUP(A28,'2. Lethal Trifecta'!A:H,8,FALSE),"")</f>
        <v/>
      </c>
    </row>
    <row r="29" spans="1:13" ht="26.1" customHeight="1" x14ac:dyDescent="0.2">
      <c r="A29" s="14"/>
      <c r="B29" s="14"/>
      <c r="C29" s="14"/>
      <c r="D29" s="14"/>
      <c r="E29" s="14"/>
      <c r="F29" s="15"/>
      <c r="G29" s="14"/>
      <c r="H29" s="14"/>
      <c r="I29" s="14"/>
      <c r="J29" s="14"/>
      <c r="K29" s="14"/>
      <c r="L29" s="14"/>
      <c r="M29" s="14" t="str">
        <f>IFERROR(VLOOKUP(A29,'2. Lethal Trifecta'!A:H,8,FALSE),"")</f>
        <v/>
      </c>
    </row>
    <row r="30" spans="1:13" ht="26.1" customHeight="1" x14ac:dyDescent="0.2">
      <c r="A30" s="14"/>
      <c r="B30" s="14"/>
      <c r="C30" s="14"/>
      <c r="D30" s="14"/>
      <c r="E30" s="14"/>
      <c r="F30" s="15"/>
      <c r="G30" s="14"/>
      <c r="H30" s="14"/>
      <c r="I30" s="14"/>
      <c r="J30" s="14"/>
      <c r="K30" s="14"/>
      <c r="L30" s="14"/>
      <c r="M30" s="14" t="str">
        <f>IFERROR(VLOOKUP(A30,'2. Lethal Trifecta'!A:H,8,FALSE),"")</f>
        <v/>
      </c>
    </row>
    <row r="31" spans="1:13" ht="26.1" customHeight="1" x14ac:dyDescent="0.2">
      <c r="A31" s="14"/>
      <c r="B31" s="14"/>
      <c r="C31" s="14"/>
      <c r="D31" s="14"/>
      <c r="E31" s="14"/>
      <c r="F31" s="15"/>
      <c r="G31" s="14"/>
      <c r="H31" s="14"/>
      <c r="I31" s="14"/>
      <c r="J31" s="14"/>
      <c r="K31" s="14"/>
      <c r="L31" s="14"/>
      <c r="M31" s="14" t="str">
        <f>IFERROR(VLOOKUP(A31,'2. Lethal Trifecta'!A:H,8,FALSE),"")</f>
        <v/>
      </c>
    </row>
    <row r="32" spans="1:13" x14ac:dyDescent="0.2">
      <c r="M32" s="16" t="str">
        <f>IFERROR(VLOOKUP(A32,'2. Lethal Trifecta'!A:H,8,FALSE),"")</f>
        <v/>
      </c>
    </row>
    <row r="33" spans="13:13" x14ac:dyDescent="0.2">
      <c r="M33" s="16" t="str">
        <f>IFERROR(VLOOKUP(A33,'2. Lethal Trifecta'!A:H,8,FALSE),"")</f>
        <v/>
      </c>
    </row>
    <row r="34" spans="13:13" x14ac:dyDescent="0.2">
      <c r="M34" s="16" t="str">
        <f>IFERROR(VLOOKUP(A34,'2. Lethal Trifecta'!A:H,8,FALSE),"")</f>
        <v/>
      </c>
    </row>
    <row r="35" spans="13:13" x14ac:dyDescent="0.2">
      <c r="M35" s="16" t="str">
        <f>IFERROR(VLOOKUP(A35,'2. Lethal Trifecta'!A:H,8,FALSE),"")</f>
        <v/>
      </c>
    </row>
    <row r="36" spans="13:13" x14ac:dyDescent="0.2">
      <c r="M36" s="16" t="str">
        <f>IFERROR(VLOOKUP(A36,'2. Lethal Trifecta'!A:H,8,FALSE),"")</f>
        <v/>
      </c>
    </row>
    <row r="37" spans="13:13" x14ac:dyDescent="0.2">
      <c r="M37" s="16" t="str">
        <f>IFERROR(VLOOKUP(A37,'2. Lethal Trifecta'!A:H,8,FALSE),"")</f>
        <v/>
      </c>
    </row>
    <row r="38" spans="13:13" x14ac:dyDescent="0.2">
      <c r="M38" s="16" t="str">
        <f>IFERROR(VLOOKUP(A38,'2. Lethal Trifecta'!A:H,8,FALSE),"")</f>
        <v/>
      </c>
    </row>
    <row r="39" spans="13:13" x14ac:dyDescent="0.2">
      <c r="M39" s="16" t="str">
        <f>IFERROR(VLOOKUP(A39,'2. Lethal Trifecta'!A:H,8,FALSE),"")</f>
        <v/>
      </c>
    </row>
    <row r="40" spans="13:13" x14ac:dyDescent="0.2">
      <c r="M40" s="16" t="str">
        <f>IFERROR(VLOOKUP(A40,'2. Lethal Trifecta'!A:H,8,FALSE),"")</f>
        <v/>
      </c>
    </row>
    <row r="41" spans="13:13" x14ac:dyDescent="0.2">
      <c r="M41" s="16" t="str">
        <f>IFERROR(VLOOKUP(A41,'2. Lethal Trifecta'!A:H,8,FALSE),"")</f>
        <v/>
      </c>
    </row>
    <row r="42" spans="13:13" x14ac:dyDescent="0.2">
      <c r="M42" s="16" t="str">
        <f>IFERROR(VLOOKUP(A42,'2. Lethal Trifecta'!A:H,8,FALSE),"")</f>
        <v/>
      </c>
    </row>
    <row r="43" spans="13:13" x14ac:dyDescent="0.2">
      <c r="M43" s="16" t="str">
        <f>IFERROR(VLOOKUP(A43,'2. Lethal Trifecta'!A:H,8,FALSE),"")</f>
        <v/>
      </c>
    </row>
    <row r="44" spans="13:13" x14ac:dyDescent="0.2">
      <c r="M44" s="16" t="str">
        <f>IFERROR(VLOOKUP(A44,'2. Lethal Trifecta'!A:H,8,FALSE),"")</f>
        <v/>
      </c>
    </row>
    <row r="45" spans="13:13" x14ac:dyDescent="0.2">
      <c r="M45" s="16" t="str">
        <f>IFERROR(VLOOKUP(A45,'2. Lethal Trifecta'!A:H,8,FALSE),"")</f>
        <v/>
      </c>
    </row>
    <row r="46" spans="13:13" x14ac:dyDescent="0.2">
      <c r="M46" s="16" t="str">
        <f>IFERROR(VLOOKUP(A46,'2. Lethal Trifecta'!A:H,8,FALSE),"")</f>
        <v/>
      </c>
    </row>
    <row r="47" spans="13:13" x14ac:dyDescent="0.2">
      <c r="M47" s="16" t="str">
        <f>IFERROR(VLOOKUP(A47,'2. Lethal Trifecta'!A:H,8,FALSE),"")</f>
        <v/>
      </c>
    </row>
    <row r="48" spans="13:13" x14ac:dyDescent="0.2">
      <c r="M48" s="16" t="str">
        <f>IFERROR(VLOOKUP(A48,'2. Lethal Trifecta'!A:H,8,FALSE),"")</f>
        <v/>
      </c>
    </row>
    <row r="49" spans="1:13" x14ac:dyDescent="0.2">
      <c r="M49" s="16" t="str">
        <f>IFERROR(VLOOKUP(A49,'2. Lethal Trifecta'!A:H,8,FALSE),"")</f>
        <v/>
      </c>
    </row>
    <row r="53" spans="1:13" ht="27.95" customHeight="1" x14ac:dyDescent="0.25">
      <c r="A53" s="70" t="s">
        <v>91</v>
      </c>
      <c r="B53" s="61"/>
      <c r="C53" s="61"/>
      <c r="D53" s="17" t="s">
        <v>92</v>
      </c>
      <c r="E53" s="18">
        <f>COUNTIF(F4:F50,"Active")</f>
        <v>3</v>
      </c>
      <c r="G53" s="17" t="s">
        <v>93</v>
      </c>
      <c r="I53" s="19">
        <f>COUNTIFS(F4:F50,"Active",J4:J50,"No")</f>
        <v>2</v>
      </c>
      <c r="K53" s="17" t="s">
        <v>94</v>
      </c>
      <c r="M53" s="20">
        <f>IFERROR(AVERAGE(M4:M50),0)</f>
        <v>60</v>
      </c>
    </row>
  </sheetData>
  <mergeCells count="3">
    <mergeCell ref="A2:M2"/>
    <mergeCell ref="A53:C53"/>
    <mergeCell ref="A1:M1"/>
  </mergeCells>
  <conditionalFormatting sqref="M4:M50">
    <cfRule type="colorScale" priority="1">
      <colorScale>
        <cfvo type="num" val="0"/>
        <cfvo type="num" val="50"/>
        <cfvo type="num" val="100"/>
        <color rgb="FF10B981"/>
        <color rgb="FFF59E0B"/>
        <color rgb="FFEF4444"/>
      </colorScale>
    </cfRule>
  </conditionalFormatting>
  <dataValidations count="3">
    <dataValidation type="list" allowBlank="1" sqref="F4:F50" xr:uid="{00000000-0002-0000-0100-000000000000}">
      <formula1>"Active,Pilot,Decommissioned,Planned"</formula1>
    </dataValidation>
    <dataValidation type="list" allowBlank="1" sqref="E4:E50" xr:uid="{00000000-0002-0000-0100-000001000000}">
      <formula1>"Production,Staging,Development,Sandbox"</formula1>
    </dataValidation>
    <dataValidation type="list" allowBlank="1" sqref="I4:J50" xr:uid="{00000000-0002-0000-0100-000002000000}">
      <formula1>"Yes,No,Partial"</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showGridLines="0" tabSelected="1" topLeftCell="H1" workbookViewId="0">
      <pane ySplit="4" topLeftCell="H5" activePane="bottomLeft" state="frozen"/>
      <selection activeCell="H1" sqref="H1"/>
      <selection pane="bottomLeft" activeCell="C5" sqref="C5"/>
    </sheetView>
  </sheetViews>
  <sheetFormatPr defaultRowHeight="15" x14ac:dyDescent="0.2"/>
  <cols>
    <col min="1" max="1" width="9.953125" customWidth="1"/>
    <col min="2" max="2" width="27.98046875" customWidth="1"/>
    <col min="3" max="5" width="18.0234375" customWidth="1"/>
    <col min="6" max="6" width="16.0078125" customWidth="1"/>
    <col min="7" max="7" width="37.93359375" customWidth="1"/>
    <col min="8" max="8" width="13.98828125" customWidth="1"/>
  </cols>
  <sheetData>
    <row r="1" spans="1:8" ht="36" customHeight="1" x14ac:dyDescent="0.2">
      <c r="A1" s="71" t="s">
        <v>95</v>
      </c>
      <c r="B1" s="61"/>
      <c r="C1" s="61"/>
      <c r="D1" s="61"/>
      <c r="E1" s="61"/>
      <c r="F1" s="61"/>
      <c r="G1" s="61"/>
      <c r="H1" s="61"/>
    </row>
    <row r="2" spans="1:8" ht="32.1" customHeight="1" x14ac:dyDescent="0.2">
      <c r="A2" s="73" t="s">
        <v>96</v>
      </c>
      <c r="B2" s="61"/>
      <c r="C2" s="61"/>
      <c r="D2" s="61"/>
      <c r="E2" s="61"/>
      <c r="F2" s="61"/>
      <c r="G2" s="61"/>
      <c r="H2" s="61"/>
    </row>
    <row r="4" spans="1:8" ht="48" customHeight="1" x14ac:dyDescent="0.2">
      <c r="A4" s="13" t="s">
        <v>41</v>
      </c>
      <c r="B4" s="13" t="s">
        <v>97</v>
      </c>
      <c r="C4" s="13" t="s">
        <v>98</v>
      </c>
      <c r="D4" s="13" t="s">
        <v>99</v>
      </c>
      <c r="E4" s="13" t="s">
        <v>100</v>
      </c>
      <c r="F4" s="13" t="s">
        <v>101</v>
      </c>
      <c r="G4" s="13" t="s">
        <v>102</v>
      </c>
      <c r="H4" s="13" t="s">
        <v>103</v>
      </c>
    </row>
    <row r="5" spans="1:8" ht="25.5" x14ac:dyDescent="0.2">
      <c r="A5" s="21" t="s">
        <v>54</v>
      </c>
      <c r="B5" s="21" t="s">
        <v>55</v>
      </c>
      <c r="C5" s="22" t="s">
        <v>62</v>
      </c>
      <c r="D5" s="22" t="s">
        <v>62</v>
      </c>
      <c r="E5" s="22" t="s">
        <v>62</v>
      </c>
      <c r="F5" s="23" t="str">
        <f>IF(AND(C5="Yes",D5="Yes",E5="Yes"),"⚠️ YES","✓ NO")</f>
        <v>⚠️ YES</v>
      </c>
      <c r="G5" s="24" t="str">
        <f>IF(F5="⚠️ YES","CRITICAL: Add human-in-the-loop for all writes, isolate egress, restrict tool scope","Acceptable — monitor for drift")</f>
        <v>CRITICAL: Add human-in-the-loop for all writes, isolate egress, restrict tool scope</v>
      </c>
      <c r="H5" s="25">
        <f>IF(F5="⚠️ YES",90,IF(COUNTIF(C5:E5,"Yes")=2,60,IF(COUNTIF(C5:E5,"Yes")=1,30,10)))</f>
        <v>90</v>
      </c>
    </row>
    <row r="6" spans="1:8" ht="25.5" x14ac:dyDescent="0.2">
      <c r="A6" s="21" t="s">
        <v>66</v>
      </c>
      <c r="B6" s="21" t="s">
        <v>67</v>
      </c>
      <c r="C6" s="22" t="s">
        <v>62</v>
      </c>
      <c r="D6" s="22" t="s">
        <v>62</v>
      </c>
      <c r="E6" s="22" t="s">
        <v>62</v>
      </c>
      <c r="F6" s="23" t="str">
        <f>IF(AND(C6="Yes",D6="Yes",E6="Yes"),"⚠️ YES","✓ NO")</f>
        <v>⚠️ YES</v>
      </c>
      <c r="G6" s="24" t="str">
        <f>IF(F6="⚠️ YES","CRITICAL: Add human-in-the-loop for all writes, isolate egress, restrict tool scope","Acceptable — monitor for drift")</f>
        <v>CRITICAL: Add human-in-the-loop for all writes, isolate egress, restrict tool scope</v>
      </c>
      <c r="H6" s="25">
        <f>IF(F6="⚠️ YES",90,IF(COUNTIF(C6:E6,"Yes")=2,60,IF(COUNTIF(C6:E6,"Yes")=1,30,10)))</f>
        <v>90</v>
      </c>
    </row>
    <row r="7" spans="1:8" x14ac:dyDescent="0.2">
      <c r="A7" s="21" t="s">
        <v>75</v>
      </c>
      <c r="B7" s="21" t="s">
        <v>76</v>
      </c>
      <c r="C7" s="22" t="s">
        <v>62</v>
      </c>
      <c r="D7" s="22" t="s">
        <v>63</v>
      </c>
      <c r="E7" s="22" t="s">
        <v>63</v>
      </c>
      <c r="F7" s="23" t="str">
        <f>IF(AND(C7="Yes",D7="Yes",E7="Yes"),"⚠️ YES","✓ NO")</f>
        <v>✓ NO</v>
      </c>
      <c r="G7" s="24" t="str">
        <f>IF(F7="⚠️ YES","CRITICAL: Add human-in-the-loop for all writes, isolate egress, restrict tool scope","Acceptable — monitor for drift")</f>
        <v>Acceptable — monitor for drift</v>
      </c>
      <c r="H7" s="25">
        <f>IF(F7="⚠️ YES",90,IF(COUNTIF(C7:E7,"Yes")=2,60,IF(COUNTIF(C7:E7,"Yes")=1,30,10)))</f>
        <v>30</v>
      </c>
    </row>
    <row r="8" spans="1:8" x14ac:dyDescent="0.2">
      <c r="A8" s="21" t="s">
        <v>83</v>
      </c>
      <c r="B8" s="21" t="s">
        <v>84</v>
      </c>
      <c r="C8" s="22" t="s">
        <v>63</v>
      </c>
      <c r="D8" s="22" t="s">
        <v>62</v>
      </c>
      <c r="E8" s="22" t="s">
        <v>63</v>
      </c>
      <c r="F8" s="23" t="str">
        <f>IF(AND(C8="Yes",D8="Yes",E8="Yes"),"⚠️ YES","✓ NO")</f>
        <v>✓ NO</v>
      </c>
      <c r="G8" s="24" t="str">
        <f>IF(F8="⚠️ YES","CRITICAL: Add human-in-the-loop for all writes, isolate egress, restrict tool scope","Acceptable — monitor for drift")</f>
        <v>Acceptable — monitor for drift</v>
      </c>
      <c r="H8" s="25">
        <f>IF(F8="⚠️ YES",90,IF(COUNTIF(C8:E8,"Yes")=2,60,IF(COUNTIF(C8:E8,"Yes")=1,30,10)))</f>
        <v>30</v>
      </c>
    </row>
    <row r="9" spans="1:8" ht="27.95" customHeight="1" x14ac:dyDescent="0.2">
      <c r="A9" s="21"/>
      <c r="B9" s="21"/>
      <c r="C9" s="22"/>
      <c r="D9" s="22"/>
      <c r="E9" s="22"/>
      <c r="F9" s="26" t="str">
        <f>IF(AND(C9="Yes",D9="Yes",E9="Yes"),"⚠️ YES","✓ NO")</f>
        <v>✓ NO</v>
      </c>
      <c r="G9" s="27" t="str">
        <f>IF(F9="⚠️ YES","CRITICAL: Add human-in-the-loop for all writes, isolate egress, restrict tool scope","Acceptable — monitor for drift")</f>
        <v>Acceptable — monitor for drift</v>
      </c>
      <c r="H9" s="28">
        <f>IF(F9="⚠️ YES",90,IF(COUNTIF(C9:E9,"Yes")=2,60,IF(COUNTIF(C9:E9,"Yes")=1,30,10)))</f>
        <v>10</v>
      </c>
    </row>
    <row r="10" spans="1:8" ht="27.95" customHeight="1" x14ac:dyDescent="0.2">
      <c r="A10" s="21"/>
      <c r="B10" s="21"/>
      <c r="C10" s="22"/>
      <c r="D10" s="22"/>
      <c r="E10" s="22"/>
      <c r="F10" s="26" t="str">
        <f>IF(AND(C10="Yes",D10="Yes",E10="Yes"),"⚠️ YES","✓ NO")</f>
        <v>✓ NO</v>
      </c>
      <c r="G10" s="27" t="str">
        <f>IF(F10="⚠️ YES","CRITICAL: Add human-in-the-loop for all writes, isolate egress, restrict tool scope","Acceptable — monitor for drift")</f>
        <v>Acceptable — monitor for drift</v>
      </c>
      <c r="H10" s="28">
        <f>IF(F10="⚠️ YES",90,IF(COUNTIF(C10:E10,"Yes")=2,60,IF(COUNTIF(C10:E10,"Yes")=1,30,10)))</f>
        <v>10</v>
      </c>
    </row>
    <row r="11" spans="1:8" ht="27.95" customHeight="1" x14ac:dyDescent="0.2">
      <c r="A11" s="21"/>
      <c r="B11" s="21"/>
      <c r="C11" s="22"/>
      <c r="D11" s="22"/>
      <c r="E11" s="22"/>
      <c r="F11" s="26" t="str">
        <f>IF(AND(C11="Yes",D11="Yes",E11="Yes"),"⚠️ YES","✓ NO")</f>
        <v>✓ NO</v>
      </c>
      <c r="G11" s="27" t="str">
        <f>IF(F11="⚠️ YES","CRITICAL: Add human-in-the-loop for all writes, isolate egress, restrict tool scope","Acceptable — monitor for drift")</f>
        <v>Acceptable — monitor for drift</v>
      </c>
      <c r="H11" s="28">
        <f>IF(F11="⚠️ YES",90,IF(COUNTIF(C11:E11,"Yes")=2,60,IF(COUNTIF(C11:E11,"Yes")=1,30,10)))</f>
        <v>10</v>
      </c>
    </row>
    <row r="12" spans="1:8" ht="27.95" customHeight="1" x14ac:dyDescent="0.2">
      <c r="A12" s="21"/>
      <c r="B12" s="21"/>
      <c r="C12" s="22"/>
      <c r="D12" s="22"/>
      <c r="E12" s="22"/>
      <c r="F12" s="26" t="str">
        <f>IF(AND(C12="Yes",D12="Yes",E12="Yes"),"⚠️ YES","✓ NO")</f>
        <v>✓ NO</v>
      </c>
      <c r="G12" s="27" t="str">
        <f>IF(F12="⚠️ YES","CRITICAL: Add human-in-the-loop for all writes, isolate egress, restrict tool scope","Acceptable — monitor for drift")</f>
        <v>Acceptable — monitor for drift</v>
      </c>
      <c r="H12" s="28">
        <f>IF(F12="⚠️ YES",90,IF(COUNTIF(C12:E12,"Yes")=2,60,IF(COUNTIF(C12:E12,"Yes")=1,30,10)))</f>
        <v>10</v>
      </c>
    </row>
    <row r="13" spans="1:8" ht="27.95" customHeight="1" x14ac:dyDescent="0.2">
      <c r="A13" s="21"/>
      <c r="B13" s="21"/>
      <c r="C13" s="22"/>
      <c r="D13" s="22"/>
      <c r="E13" s="22"/>
      <c r="F13" s="26" t="str">
        <f>IF(AND(C13="Yes",D13="Yes",E13="Yes"),"⚠️ YES","✓ NO")</f>
        <v>✓ NO</v>
      </c>
      <c r="G13" s="27" t="str">
        <f>IF(F13="⚠️ YES","CRITICAL: Add human-in-the-loop for all writes, isolate egress, restrict tool scope","Acceptable — monitor for drift")</f>
        <v>Acceptable — monitor for drift</v>
      </c>
      <c r="H13" s="28">
        <f>IF(F13="⚠️ YES",90,IF(COUNTIF(C13:E13,"Yes")=2,60,IF(COUNTIF(C13:E13,"Yes")=1,30,10)))</f>
        <v>10</v>
      </c>
    </row>
    <row r="14" spans="1:8" ht="27.95" customHeight="1" x14ac:dyDescent="0.2">
      <c r="A14" s="21"/>
      <c r="B14" s="21"/>
      <c r="C14" s="22"/>
      <c r="D14" s="22"/>
      <c r="E14" s="22"/>
      <c r="F14" s="26" t="str">
        <f>IF(AND(C14="Yes",D14="Yes",E14="Yes"),"⚠️ YES","✓ NO")</f>
        <v>✓ NO</v>
      </c>
      <c r="G14" s="27" t="str">
        <f>IF(F14="⚠️ YES","CRITICAL: Add human-in-the-loop for all writes, isolate egress, restrict tool scope","Acceptable — monitor for drift")</f>
        <v>Acceptable — monitor for drift</v>
      </c>
      <c r="H14" s="28">
        <f>IF(F14="⚠️ YES",90,IF(COUNTIF(C14:E14,"Yes")=2,60,IF(COUNTIF(C14:E14,"Yes")=1,30,10)))</f>
        <v>10</v>
      </c>
    </row>
    <row r="15" spans="1:8" ht="27.95" customHeight="1" x14ac:dyDescent="0.2">
      <c r="A15" s="21"/>
      <c r="B15" s="21"/>
      <c r="C15" s="22"/>
      <c r="D15" s="22"/>
      <c r="E15" s="22"/>
      <c r="F15" s="26" t="str">
        <f>IF(AND(C15="Yes",D15="Yes",E15="Yes"),"⚠️ YES","✓ NO")</f>
        <v>✓ NO</v>
      </c>
      <c r="G15" s="27" t="str">
        <f>IF(F15="⚠️ YES","CRITICAL: Add human-in-the-loop for all writes, isolate egress, restrict tool scope","Acceptable — monitor for drift")</f>
        <v>Acceptable — monitor for drift</v>
      </c>
      <c r="H15" s="28">
        <f>IF(F15="⚠️ YES",90,IF(COUNTIF(C15:E15,"Yes")=2,60,IF(COUNTIF(C15:E15,"Yes")=1,30,10)))</f>
        <v>10</v>
      </c>
    </row>
    <row r="16" spans="1:8" ht="27.95" customHeight="1" x14ac:dyDescent="0.2">
      <c r="A16" s="21"/>
      <c r="B16" s="21"/>
      <c r="C16" s="22"/>
      <c r="D16" s="22"/>
      <c r="E16" s="22"/>
      <c r="F16" s="26" t="str">
        <f>IF(AND(C16="Yes",D16="Yes",E16="Yes"),"⚠️ YES","✓ NO")</f>
        <v>✓ NO</v>
      </c>
      <c r="G16" s="27" t="str">
        <f>IF(F16="⚠️ YES","CRITICAL: Add human-in-the-loop for all writes, isolate egress, restrict tool scope","Acceptable — monitor for drift")</f>
        <v>Acceptable — monitor for drift</v>
      </c>
      <c r="H16" s="28">
        <f>IF(F16="⚠️ YES",90,IF(COUNTIF(C16:E16,"Yes")=2,60,IF(COUNTIF(C16:E16,"Yes")=1,30,10)))</f>
        <v>10</v>
      </c>
    </row>
    <row r="17" spans="1:8" ht="27.95" customHeight="1" x14ac:dyDescent="0.2">
      <c r="A17" s="21"/>
      <c r="B17" s="21"/>
      <c r="C17" s="22"/>
      <c r="D17" s="22"/>
      <c r="E17" s="22"/>
      <c r="F17" s="26" t="str">
        <f>IF(AND(C17="Yes",D17="Yes",E17="Yes"),"⚠️ YES","✓ NO")</f>
        <v>✓ NO</v>
      </c>
      <c r="G17" s="27" t="str">
        <f>IF(F17="⚠️ YES","CRITICAL: Add human-in-the-loop for all writes, isolate egress, restrict tool scope","Acceptable — monitor for drift")</f>
        <v>Acceptable — monitor for drift</v>
      </c>
      <c r="H17" s="28">
        <f>IF(F17="⚠️ YES",90,IF(COUNTIF(C17:E17,"Yes")=2,60,IF(COUNTIF(C17:E17,"Yes")=1,30,10)))</f>
        <v>10</v>
      </c>
    </row>
    <row r="18" spans="1:8" ht="27.95" customHeight="1" x14ac:dyDescent="0.2">
      <c r="A18" s="21"/>
      <c r="B18" s="21"/>
      <c r="C18" s="22"/>
      <c r="D18" s="22"/>
      <c r="E18" s="22"/>
      <c r="F18" s="26" t="str">
        <f>IF(AND(C18="Yes",D18="Yes",E18="Yes"),"⚠️ YES","✓ NO")</f>
        <v>✓ NO</v>
      </c>
      <c r="G18" s="27" t="str">
        <f>IF(F18="⚠️ YES","CRITICAL: Add human-in-the-loop for all writes, isolate egress, restrict tool scope","Acceptable — monitor for drift")</f>
        <v>Acceptable — monitor for drift</v>
      </c>
      <c r="H18" s="28">
        <f>IF(F18="⚠️ YES",90,IF(COUNTIF(C18:E18,"Yes")=2,60,IF(COUNTIF(C18:E18,"Yes")=1,30,10)))</f>
        <v>10</v>
      </c>
    </row>
    <row r="19" spans="1:8" ht="27.95" customHeight="1" x14ac:dyDescent="0.2">
      <c r="A19" s="21"/>
      <c r="B19" s="21"/>
      <c r="C19" s="22"/>
      <c r="D19" s="22"/>
      <c r="E19" s="22"/>
      <c r="F19" s="26" t="str">
        <f>IF(AND(C19="Yes",D19="Yes",E19="Yes"),"⚠️ YES","✓ NO")</f>
        <v>✓ NO</v>
      </c>
      <c r="G19" s="27" t="str">
        <f>IF(F19="⚠️ YES","CRITICAL: Add human-in-the-loop for all writes, isolate egress, restrict tool scope","Acceptable — monitor for drift")</f>
        <v>Acceptable — monitor for drift</v>
      </c>
      <c r="H19" s="28">
        <f>IF(F19="⚠️ YES",90,IF(COUNTIF(C19:E19,"Yes")=2,60,IF(COUNTIF(C19:E19,"Yes")=1,30,10)))</f>
        <v>10</v>
      </c>
    </row>
    <row r="20" spans="1:8" ht="27.95" customHeight="1" x14ac:dyDescent="0.2">
      <c r="A20" s="21"/>
      <c r="B20" s="21"/>
      <c r="C20" s="22"/>
      <c r="D20" s="22"/>
      <c r="E20" s="22"/>
      <c r="F20" s="26" t="str">
        <f>IF(AND(C20="Yes",D20="Yes",E20="Yes"),"⚠️ YES","✓ NO")</f>
        <v>✓ NO</v>
      </c>
      <c r="G20" s="27" t="str">
        <f>IF(F20="⚠️ YES","CRITICAL: Add human-in-the-loop for all writes, isolate egress, restrict tool scope","Acceptable — monitor for drift")</f>
        <v>Acceptable — monitor for drift</v>
      </c>
      <c r="H20" s="28">
        <f>IF(F20="⚠️ YES",90,IF(COUNTIF(C20:E20,"Yes")=2,60,IF(COUNTIF(C20:E20,"Yes")=1,30,10)))</f>
        <v>10</v>
      </c>
    </row>
    <row r="21" spans="1:8" ht="27.95" customHeight="1" x14ac:dyDescent="0.2">
      <c r="A21" s="21"/>
      <c r="B21" s="21"/>
      <c r="C21" s="22"/>
      <c r="D21" s="22"/>
      <c r="E21" s="22"/>
      <c r="F21" s="26" t="str">
        <f>IF(AND(C21="Yes",D21="Yes",E21="Yes"),"⚠️ YES","✓ NO")</f>
        <v>✓ NO</v>
      </c>
      <c r="G21" s="27" t="str">
        <f>IF(F21="⚠️ YES","CRITICAL: Add human-in-the-loop for all writes, isolate egress, restrict tool scope","Acceptable — monitor for drift")</f>
        <v>Acceptable — monitor for drift</v>
      </c>
      <c r="H21" s="28">
        <f>IF(F21="⚠️ YES",90,IF(COUNTIF(C21:E21,"Yes")=2,60,IF(COUNTIF(C21:E21,"Yes")=1,30,10)))</f>
        <v>10</v>
      </c>
    </row>
    <row r="22" spans="1:8" ht="27.95" customHeight="1" x14ac:dyDescent="0.2">
      <c r="A22" s="21"/>
      <c r="B22" s="21"/>
      <c r="C22" s="22"/>
      <c r="D22" s="22"/>
      <c r="E22" s="22"/>
      <c r="F22" s="26" t="str">
        <f>IF(AND(C22="Yes",D22="Yes",E22="Yes"),"⚠️ YES","✓ NO")</f>
        <v>✓ NO</v>
      </c>
      <c r="G22" s="27" t="str">
        <f>IF(F22="⚠️ YES","CRITICAL: Add human-in-the-loop for all writes, isolate egress, restrict tool scope","Acceptable — monitor for drift")</f>
        <v>Acceptable — monitor for drift</v>
      </c>
      <c r="H22" s="28">
        <f>IF(F22="⚠️ YES",90,IF(COUNTIF(C22:E22,"Yes")=2,60,IF(COUNTIF(C22:E22,"Yes")=1,30,10)))</f>
        <v>10</v>
      </c>
    </row>
    <row r="23" spans="1:8" ht="27.95" customHeight="1" x14ac:dyDescent="0.2">
      <c r="A23" s="21"/>
      <c r="B23" s="21"/>
      <c r="C23" s="22"/>
      <c r="D23" s="22"/>
      <c r="E23" s="22"/>
      <c r="F23" s="26" t="str">
        <f>IF(AND(C23="Yes",D23="Yes",E23="Yes"),"⚠️ YES","✓ NO")</f>
        <v>✓ NO</v>
      </c>
      <c r="G23" s="27" t="str">
        <f>IF(F23="⚠️ YES","CRITICAL: Add human-in-the-loop for all writes, isolate egress, restrict tool scope","Acceptable — monitor for drift")</f>
        <v>Acceptable — monitor for drift</v>
      </c>
      <c r="H23" s="28">
        <f>IF(F23="⚠️ YES",90,IF(COUNTIF(C23:E23,"Yes")=2,60,IF(COUNTIF(C23:E23,"Yes")=1,30,10)))</f>
        <v>10</v>
      </c>
    </row>
    <row r="24" spans="1:8" ht="27.95" customHeight="1" x14ac:dyDescent="0.2">
      <c r="A24" s="21"/>
      <c r="B24" s="21"/>
      <c r="C24" s="22"/>
      <c r="D24" s="22"/>
      <c r="E24" s="22"/>
      <c r="F24" s="26" t="str">
        <f>IF(AND(C24="Yes",D24="Yes",E24="Yes"),"⚠️ YES","✓ NO")</f>
        <v>✓ NO</v>
      </c>
      <c r="G24" s="27" t="str">
        <f>IF(F24="⚠️ YES","CRITICAL: Add human-in-the-loop for all writes, isolate egress, restrict tool scope","Acceptable — monitor for drift")</f>
        <v>Acceptable — monitor for drift</v>
      </c>
      <c r="H24" s="28">
        <f>IF(F24="⚠️ YES",90,IF(COUNTIF(C24:E24,"Yes")=2,60,IF(COUNTIF(C24:E24,"Yes")=1,30,10)))</f>
        <v>10</v>
      </c>
    </row>
    <row r="25" spans="1:8" ht="27.95" customHeight="1" x14ac:dyDescent="0.2">
      <c r="A25" s="21"/>
      <c r="B25" s="21"/>
      <c r="C25" s="22"/>
      <c r="D25" s="22"/>
      <c r="E25" s="22"/>
      <c r="F25" s="26" t="str">
        <f>IF(AND(C25="Yes",D25="Yes",E25="Yes"),"⚠️ YES","✓ NO")</f>
        <v>✓ NO</v>
      </c>
      <c r="G25" s="27" t="str">
        <f>IF(F25="⚠️ YES","CRITICAL: Add human-in-the-loop for all writes, isolate egress, restrict tool scope","Acceptable — monitor for drift")</f>
        <v>Acceptable — monitor for drift</v>
      </c>
      <c r="H25" s="28">
        <f>IF(F25="⚠️ YES",90,IF(COUNTIF(C25:E25,"Yes")=2,60,IF(COUNTIF(C25:E25,"Yes")=1,30,10)))</f>
        <v>10</v>
      </c>
    </row>
    <row r="26" spans="1:8" ht="27.95" customHeight="1" x14ac:dyDescent="0.2">
      <c r="A26" s="21"/>
      <c r="B26" s="21"/>
      <c r="C26" s="22"/>
      <c r="D26" s="22"/>
      <c r="E26" s="22"/>
      <c r="F26" s="26" t="str">
        <f>IF(AND(C26="Yes",D26="Yes",E26="Yes"),"⚠️ YES","✓ NO")</f>
        <v>✓ NO</v>
      </c>
      <c r="G26" s="27" t="str">
        <f>IF(F26="⚠️ YES","CRITICAL: Add human-in-the-loop for all writes, isolate egress, restrict tool scope","Acceptable — monitor for drift")</f>
        <v>Acceptable — monitor for drift</v>
      </c>
      <c r="H26" s="28">
        <f>IF(F26="⚠️ YES",90,IF(COUNTIF(C26:E26,"Yes")=2,60,IF(COUNTIF(C26:E26,"Yes")=1,30,10)))</f>
        <v>10</v>
      </c>
    </row>
    <row r="27" spans="1:8" ht="27.95" customHeight="1" x14ac:dyDescent="0.2">
      <c r="A27" s="21"/>
      <c r="B27" s="21"/>
      <c r="C27" s="22"/>
      <c r="D27" s="22"/>
      <c r="E27" s="22"/>
      <c r="F27" s="26" t="str">
        <f>IF(AND(C27="Yes",D27="Yes",E27="Yes"),"⚠️ YES","✓ NO")</f>
        <v>✓ NO</v>
      </c>
      <c r="G27" s="27" t="str">
        <f>IF(F27="⚠️ YES","CRITICAL: Add human-in-the-loop for all writes, isolate egress, restrict tool scope","Acceptable — monitor for drift")</f>
        <v>Acceptable — monitor for drift</v>
      </c>
      <c r="H27" s="28">
        <f>IF(F27="⚠️ YES",90,IF(COUNTIF(C27:E27,"Yes")=2,60,IF(COUNTIF(C27:E27,"Yes")=1,30,10)))</f>
        <v>10</v>
      </c>
    </row>
    <row r="28" spans="1:8" ht="27.95" customHeight="1" x14ac:dyDescent="0.2">
      <c r="A28" s="21"/>
      <c r="B28" s="21"/>
      <c r="C28" s="22"/>
      <c r="D28" s="22"/>
      <c r="E28" s="22"/>
      <c r="F28" s="26" t="str">
        <f>IF(AND(C28="Yes",D28="Yes",E28="Yes"),"⚠️ YES","✓ NO")</f>
        <v>✓ NO</v>
      </c>
      <c r="G28" s="27" t="str">
        <f>IF(F28="⚠️ YES","CRITICAL: Add human-in-the-loop for all writes, isolate egress, restrict tool scope","Acceptable — monitor for drift")</f>
        <v>Acceptable — monitor for drift</v>
      </c>
      <c r="H28" s="28">
        <f>IF(F28="⚠️ YES",90,IF(COUNTIF(C28:E28,"Yes")=2,60,IF(COUNTIF(C28:E28,"Yes")=1,30,10)))</f>
        <v>10</v>
      </c>
    </row>
    <row r="29" spans="1:8" ht="27.95" customHeight="1" x14ac:dyDescent="0.2">
      <c r="A29" s="21"/>
      <c r="B29" s="21"/>
      <c r="C29" s="22"/>
      <c r="D29" s="22"/>
      <c r="E29" s="22"/>
      <c r="F29" s="26" t="str">
        <f>IF(AND(C29="Yes",D29="Yes",E29="Yes"),"⚠️ YES","✓ NO")</f>
        <v>✓ NO</v>
      </c>
      <c r="G29" s="27" t="str">
        <f>IF(F29="⚠️ YES","CRITICAL: Add human-in-the-loop for all writes, isolate egress, restrict tool scope","Acceptable — monitor for drift")</f>
        <v>Acceptable — monitor for drift</v>
      </c>
      <c r="H29" s="28">
        <f>IF(F29="⚠️ YES",90,IF(COUNTIF(C29:E29,"Yes")=2,60,IF(COUNTIF(C29:E29,"Yes")=1,30,10)))</f>
        <v>10</v>
      </c>
    </row>
    <row r="30" spans="1:8" ht="27.95" customHeight="1" x14ac:dyDescent="0.2">
      <c r="A30" s="21"/>
      <c r="B30" s="21"/>
      <c r="C30" s="22"/>
      <c r="D30" s="22"/>
      <c r="E30" s="22"/>
      <c r="F30" s="26" t="str">
        <f>IF(AND(C30="Yes",D30="Yes",E30="Yes"),"⚠️ YES","✓ NO")</f>
        <v>✓ NO</v>
      </c>
      <c r="G30" s="27" t="str">
        <f>IF(F30="⚠️ YES","CRITICAL: Add human-in-the-loop for all writes, isolate egress, restrict tool scope","Acceptable — monitor for drift")</f>
        <v>Acceptable — monitor for drift</v>
      </c>
      <c r="H30" s="28">
        <f>IF(F30="⚠️ YES",90,IF(COUNTIF(C30:E30,"Yes")=2,60,IF(COUNTIF(C30:E30,"Yes")=1,30,10)))</f>
        <v>10</v>
      </c>
    </row>
    <row r="31" spans="1:8" ht="27.95" customHeight="1" x14ac:dyDescent="0.2">
      <c r="A31" s="21"/>
      <c r="B31" s="21"/>
      <c r="C31" s="22"/>
      <c r="D31" s="22"/>
      <c r="E31" s="22"/>
      <c r="F31" s="26" t="str">
        <f>IF(AND(C31="Yes",D31="Yes",E31="Yes"),"⚠️ YES","✓ NO")</f>
        <v>✓ NO</v>
      </c>
      <c r="G31" s="27" t="str">
        <f>IF(F31="⚠️ YES","CRITICAL: Add human-in-the-loop for all writes, isolate egress, restrict tool scope","Acceptable — monitor for drift")</f>
        <v>Acceptable — monitor for drift</v>
      </c>
      <c r="H31" s="28">
        <f>IF(F31="⚠️ YES",90,IF(COUNTIF(C31:E31,"Yes")=2,60,IF(COUNTIF(C31:E31,"Yes")=1,30,10)))</f>
        <v>10</v>
      </c>
    </row>
    <row r="32" spans="1:8" ht="27.95" customHeight="1" x14ac:dyDescent="0.2">
      <c r="A32" s="21"/>
      <c r="B32" s="21"/>
      <c r="C32" s="22"/>
      <c r="D32" s="22"/>
      <c r="E32" s="22"/>
      <c r="F32" s="26" t="str">
        <f>IF(AND(C32="Yes",D32="Yes",E32="Yes"),"⚠️ YES","✓ NO")</f>
        <v>✓ NO</v>
      </c>
      <c r="G32" s="27" t="str">
        <f>IF(F32="⚠️ YES","CRITICAL: Add human-in-the-loop for all writes, isolate egress, restrict tool scope","Acceptable — monitor for drift")</f>
        <v>Acceptable — monitor for drift</v>
      </c>
      <c r="H32" s="28">
        <f>IF(F32="⚠️ YES",90,IF(COUNTIF(C32:E32,"Yes")=2,60,IF(COUNTIF(C32:E32,"Yes")=1,30,10)))</f>
        <v>10</v>
      </c>
    </row>
    <row r="33" spans="1:8" ht="27.95" customHeight="1" x14ac:dyDescent="0.2">
      <c r="A33" s="21"/>
      <c r="B33" s="21"/>
      <c r="C33" s="22"/>
      <c r="D33" s="22"/>
      <c r="E33" s="22"/>
      <c r="F33" s="26" t="str">
        <f>IF(AND(C33="Yes",D33="Yes",E33="Yes"),"⚠️ YES","✓ NO")</f>
        <v>✓ NO</v>
      </c>
      <c r="G33" s="27" t="str">
        <f>IF(F33="⚠️ YES","CRITICAL: Add human-in-the-loop for all writes, isolate egress, restrict tool scope","Acceptable — monitor for drift")</f>
        <v>Acceptable — monitor for drift</v>
      </c>
      <c r="H33" s="28">
        <f>IF(F33="⚠️ YES",90,IF(COUNTIF(C33:E33,"Yes")=2,60,IF(COUNTIF(C33:E33,"Yes")=1,30,10)))</f>
        <v>10</v>
      </c>
    </row>
    <row r="34" spans="1:8" ht="27.95" customHeight="1" x14ac:dyDescent="0.2">
      <c r="A34" s="21"/>
      <c r="B34" s="21"/>
      <c r="C34" s="22"/>
      <c r="D34" s="22"/>
      <c r="E34" s="22"/>
      <c r="F34" s="26" t="str">
        <f>IF(AND(C34="Yes",D34="Yes",E34="Yes"),"⚠️ YES","✓ NO")</f>
        <v>✓ NO</v>
      </c>
      <c r="G34" s="27" t="str">
        <f>IF(F34="⚠️ YES","CRITICAL: Add human-in-the-loop for all writes, isolate egress, restrict tool scope","Acceptable — monitor for drift")</f>
        <v>Acceptable — monitor for drift</v>
      </c>
      <c r="H34" s="28">
        <f>IF(F34="⚠️ YES",90,IF(COUNTIF(C34:E34,"Yes")=2,60,IF(COUNTIF(C34:E34,"Yes")=1,30,10)))</f>
        <v>10</v>
      </c>
    </row>
    <row r="52" spans="1:8" ht="27.95" customHeight="1" x14ac:dyDescent="0.25">
      <c r="A52" s="72" t="s">
        <v>104</v>
      </c>
      <c r="B52" s="61"/>
      <c r="C52" s="61"/>
      <c r="D52" s="61"/>
      <c r="E52" s="17" t="s">
        <v>105</v>
      </c>
      <c r="F52" s="19">
        <f>COUNTIF(F5:F50,"⚠️ YES")</f>
        <v>2</v>
      </c>
      <c r="G52" s="17" t="s">
        <v>106</v>
      </c>
      <c r="H52" s="20">
        <f>IFERROR(AVERAGE(H5:H50),0)</f>
        <v>16.666666666666668</v>
      </c>
    </row>
  </sheetData>
  <mergeCells count="3">
    <mergeCell ref="A52:D52"/>
    <mergeCell ref="A2:H2"/>
    <mergeCell ref="A1:H1"/>
  </mergeCells>
  <conditionalFormatting sqref="H5:H50">
    <cfRule type="colorScale" priority="1">
      <colorScale>
        <cfvo type="num" val="0"/>
        <cfvo type="num" val="50"/>
        <cfvo type="num" val="100"/>
        <color rgb="FF10B981"/>
        <color rgb="FFF59E0B"/>
        <color rgb="FFEF4444"/>
      </colorScale>
    </cfRule>
  </conditionalFormatting>
  <dataValidations count="1">
    <dataValidation type="list" allowBlank="1" sqref="C5:E50" xr:uid="{00000000-0002-0000-0200-000000000000}">
      <formula1>"Yes,No,Partial"</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showGridLines="0" workbookViewId="0">
      <pane ySplit="3" topLeftCell="A4" activePane="bottomLeft" state="frozen"/>
      <selection pane="bottomLeft"/>
    </sheetView>
  </sheetViews>
  <sheetFormatPr defaultRowHeight="15" x14ac:dyDescent="0.2"/>
  <cols>
    <col min="1" max="1" width="4.9765625" customWidth="1"/>
    <col min="2" max="2" width="32.015625" customWidth="1"/>
    <col min="3" max="3" width="41.96875" customWidth="1"/>
    <col min="4" max="4" width="13.98828125" customWidth="1"/>
    <col min="5" max="5" width="36.05078125" customWidth="1"/>
    <col min="6" max="6" width="18.0234375" customWidth="1"/>
    <col min="7" max="7" width="9.953125" customWidth="1"/>
  </cols>
  <sheetData>
    <row r="1" spans="1:7" ht="36" customHeight="1" x14ac:dyDescent="0.2">
      <c r="A1" s="71" t="s">
        <v>107</v>
      </c>
      <c r="B1" s="61"/>
      <c r="C1" s="61"/>
      <c r="D1" s="61"/>
      <c r="E1" s="61"/>
      <c r="F1" s="61"/>
      <c r="G1" s="61"/>
    </row>
    <row r="2" spans="1:7" ht="36" customHeight="1" x14ac:dyDescent="0.2">
      <c r="A2" s="74" t="s">
        <v>108</v>
      </c>
      <c r="B2" s="61"/>
      <c r="C2" s="61"/>
      <c r="D2" s="61"/>
      <c r="E2" s="61"/>
      <c r="F2" s="61"/>
      <c r="G2" s="61"/>
    </row>
    <row r="3" spans="1:7" ht="36" customHeight="1" x14ac:dyDescent="0.2">
      <c r="A3" s="13" t="s">
        <v>109</v>
      </c>
      <c r="B3" s="13" t="s">
        <v>110</v>
      </c>
      <c r="C3" s="13" t="s">
        <v>111</v>
      </c>
      <c r="D3" s="13" t="s">
        <v>112</v>
      </c>
      <c r="E3" s="13" t="s">
        <v>113</v>
      </c>
      <c r="F3" s="13" t="s">
        <v>114</v>
      </c>
      <c r="G3" s="13" t="s">
        <v>115</v>
      </c>
    </row>
    <row r="4" spans="1:7" ht="56.1" customHeight="1" x14ac:dyDescent="0.2">
      <c r="A4" s="29" t="s">
        <v>116</v>
      </c>
      <c r="B4" s="30" t="s">
        <v>117</v>
      </c>
      <c r="C4" s="31" t="s">
        <v>118</v>
      </c>
      <c r="D4" s="32" t="s">
        <v>119</v>
      </c>
      <c r="E4" s="33"/>
      <c r="F4" s="34"/>
      <c r="G4" s="28">
        <f>IF(D4="Compliant",100,IF(D4="In Progress",50,IF(D4="Not Started",0,25)))</f>
        <v>0</v>
      </c>
    </row>
    <row r="5" spans="1:7" ht="56.1" customHeight="1" x14ac:dyDescent="0.2">
      <c r="A5" s="29" t="s">
        <v>120</v>
      </c>
      <c r="B5" s="30" t="s">
        <v>121</v>
      </c>
      <c r="C5" s="31" t="s">
        <v>122</v>
      </c>
      <c r="D5" s="32" t="s">
        <v>119</v>
      </c>
      <c r="E5" s="33"/>
      <c r="F5" s="34"/>
      <c r="G5" s="28">
        <f>IF(D5="Compliant",100,IF(D5="In Progress",50,IF(D5="Not Started",0,25)))</f>
        <v>0</v>
      </c>
    </row>
    <row r="6" spans="1:7" ht="56.1" customHeight="1" x14ac:dyDescent="0.2">
      <c r="A6" s="29" t="s">
        <v>123</v>
      </c>
      <c r="B6" s="30" t="s">
        <v>124</v>
      </c>
      <c r="C6" s="31" t="s">
        <v>125</v>
      </c>
      <c r="D6" s="32" t="s">
        <v>119</v>
      </c>
      <c r="E6" s="33"/>
      <c r="F6" s="34"/>
      <c r="G6" s="28">
        <f>IF(D6="Compliant",100,IF(D6="In Progress",50,IF(D6="Not Started",0,25)))</f>
        <v>0</v>
      </c>
    </row>
    <row r="7" spans="1:7" ht="56.1" customHeight="1" x14ac:dyDescent="0.2">
      <c r="A7" s="29" t="s">
        <v>126</v>
      </c>
      <c r="B7" s="30" t="s">
        <v>127</v>
      </c>
      <c r="C7" s="31" t="s">
        <v>128</v>
      </c>
      <c r="D7" s="32" t="s">
        <v>119</v>
      </c>
      <c r="E7" s="33"/>
      <c r="F7" s="34"/>
      <c r="G7" s="28">
        <f>IF(D7="Compliant",100,IF(D7="In Progress",50,IF(D7="Not Started",0,25)))</f>
        <v>0</v>
      </c>
    </row>
    <row r="8" spans="1:7" ht="56.1" customHeight="1" x14ac:dyDescent="0.2">
      <c r="A8" s="29" t="s">
        <v>129</v>
      </c>
      <c r="B8" s="30" t="s">
        <v>130</v>
      </c>
      <c r="C8" s="31" t="s">
        <v>131</v>
      </c>
      <c r="D8" s="32" t="s">
        <v>119</v>
      </c>
      <c r="E8" s="33"/>
      <c r="F8" s="34"/>
      <c r="G8" s="28">
        <f>IF(D8="Compliant",100,IF(D8="In Progress",50,IF(D8="Not Started",0,25)))</f>
        <v>0</v>
      </c>
    </row>
    <row r="9" spans="1:7" ht="56.1" customHeight="1" x14ac:dyDescent="0.2">
      <c r="A9" s="29" t="s">
        <v>132</v>
      </c>
      <c r="B9" s="30" t="s">
        <v>133</v>
      </c>
      <c r="C9" s="31" t="s">
        <v>134</v>
      </c>
      <c r="D9" s="32" t="s">
        <v>119</v>
      </c>
      <c r="E9" s="33"/>
      <c r="F9" s="34"/>
      <c r="G9" s="28">
        <f>IF(D9="Compliant",100,IF(D9="In Progress",50,IF(D9="Not Started",0,25)))</f>
        <v>0</v>
      </c>
    </row>
    <row r="10" spans="1:7" ht="56.1" customHeight="1" x14ac:dyDescent="0.2">
      <c r="A10" s="29" t="s">
        <v>135</v>
      </c>
      <c r="B10" s="30" t="s">
        <v>136</v>
      </c>
      <c r="C10" s="31" t="s">
        <v>137</v>
      </c>
      <c r="D10" s="32" t="s">
        <v>119</v>
      </c>
      <c r="E10" s="33"/>
      <c r="F10" s="34"/>
      <c r="G10" s="28">
        <f>IF(D10="Compliant",100,IF(D10="In Progress",50,IF(D10="Not Started",0,25)))</f>
        <v>0</v>
      </c>
    </row>
    <row r="11" spans="1:7" ht="56.1" customHeight="1" x14ac:dyDescent="0.2">
      <c r="A11" s="29" t="s">
        <v>138</v>
      </c>
      <c r="B11" s="30" t="s">
        <v>139</v>
      </c>
      <c r="C11" s="31" t="s">
        <v>140</v>
      </c>
      <c r="D11" s="32" t="s">
        <v>119</v>
      </c>
      <c r="E11" s="33"/>
      <c r="F11" s="34"/>
      <c r="G11" s="28">
        <f>IF(D11="Compliant",100,IF(D11="In Progress",50,IF(D11="Not Started",0,25)))</f>
        <v>0</v>
      </c>
    </row>
    <row r="12" spans="1:7" ht="56.1" customHeight="1" x14ac:dyDescent="0.2">
      <c r="A12" s="29" t="s">
        <v>141</v>
      </c>
      <c r="B12" s="30" t="s">
        <v>142</v>
      </c>
      <c r="C12" s="31" t="s">
        <v>143</v>
      </c>
      <c r="D12" s="32" t="s">
        <v>119</v>
      </c>
      <c r="E12" s="33"/>
      <c r="F12" s="34"/>
      <c r="G12" s="28">
        <f>IF(D12="Compliant",100,IF(D12="In Progress",50,IF(D12="Not Started",0,25)))</f>
        <v>0</v>
      </c>
    </row>
    <row r="13" spans="1:7" ht="56.1" customHeight="1" x14ac:dyDescent="0.2">
      <c r="A13" s="29" t="s">
        <v>144</v>
      </c>
      <c r="B13" s="30" t="s">
        <v>145</v>
      </c>
      <c r="C13" s="31" t="s">
        <v>146</v>
      </c>
      <c r="D13" s="32" t="s">
        <v>119</v>
      </c>
      <c r="E13" s="33"/>
      <c r="F13" s="34"/>
      <c r="G13" s="28">
        <f>IF(D13="Compliant",100,IF(D13="In Progress",50,IF(D13="Not Started",0,25)))</f>
        <v>0</v>
      </c>
    </row>
    <row r="15" spans="1:7" ht="32.1" customHeight="1" x14ac:dyDescent="0.2">
      <c r="A15" s="70" t="s">
        <v>147</v>
      </c>
      <c r="B15" s="61"/>
      <c r="C15" s="61"/>
      <c r="D15" s="61"/>
      <c r="E15" s="35" t="s">
        <v>148</v>
      </c>
      <c r="F15" s="36">
        <f>AVERAGE(G4:G13)</f>
        <v>0</v>
      </c>
      <c r="G15" s="37" t="s">
        <v>149</v>
      </c>
    </row>
    <row r="17" spans="1:7" ht="32.1" customHeight="1" x14ac:dyDescent="0.2">
      <c r="A17" s="75" t="s">
        <v>150</v>
      </c>
      <c r="B17" s="61"/>
      <c r="C17" s="76" t="str">
        <f>IF(G15&gt;=80,"✓ STRONG — production-ready posture",IF(G15&gt;=50,"⚠ MODERATE — gaps must close before scaling agents","✗ WEAK — halt new agent deployments until baseline is met"))</f>
        <v>✓ STRONG — production-ready posture</v>
      </c>
      <c r="D17" s="61"/>
      <c r="E17" s="61"/>
      <c r="F17" s="61"/>
      <c r="G17" s="61"/>
    </row>
  </sheetData>
  <mergeCells count="5">
    <mergeCell ref="A1:G1"/>
    <mergeCell ref="A15:D15"/>
    <mergeCell ref="A2:G2"/>
    <mergeCell ref="A17:B17"/>
    <mergeCell ref="C17:G17"/>
  </mergeCells>
  <conditionalFormatting sqref="G4:G13">
    <cfRule type="colorScale" priority="1">
      <colorScale>
        <cfvo type="num" val="0"/>
        <cfvo type="num" val="50"/>
        <cfvo type="num" val="100"/>
        <color rgb="FFEF4444"/>
        <color rgb="FFF59E0B"/>
        <color rgb="FF10B981"/>
      </colorScale>
    </cfRule>
  </conditionalFormatting>
  <dataValidations count="1">
    <dataValidation type="list" allowBlank="1" sqref="D4:D13" xr:uid="{00000000-0002-0000-0300-000000000000}">
      <formula1>"Compliant,In Progress,Not Started,Partial,N/A"</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showGridLines="0" workbookViewId="0">
      <pane ySplit="3" topLeftCell="A4" activePane="bottomLeft" state="frozen"/>
      <selection pane="bottomLeft"/>
    </sheetView>
  </sheetViews>
  <sheetFormatPr defaultRowHeight="15" x14ac:dyDescent="0.2"/>
  <cols>
    <col min="1" max="1" width="9.953125" customWidth="1"/>
    <col min="2" max="2" width="22.05859375" customWidth="1"/>
    <col min="3" max="4" width="18.0234375" customWidth="1"/>
    <col min="5" max="6" width="22.05859375" customWidth="1"/>
    <col min="7" max="7" width="18.0234375" customWidth="1"/>
    <col min="8" max="9" width="13.98828125" customWidth="1"/>
  </cols>
  <sheetData>
    <row r="1" spans="1:9" ht="36" customHeight="1" x14ac:dyDescent="0.2">
      <c r="A1" s="71" t="s">
        <v>151</v>
      </c>
      <c r="B1" s="61"/>
      <c r="C1" s="61"/>
      <c r="D1" s="61"/>
      <c r="E1" s="61"/>
      <c r="F1" s="61"/>
      <c r="G1" s="61"/>
      <c r="H1" s="61"/>
      <c r="I1" s="61"/>
    </row>
    <row r="2" spans="1:9" ht="36" customHeight="1" x14ac:dyDescent="0.2">
      <c r="A2" s="74" t="s">
        <v>152</v>
      </c>
      <c r="B2" s="61"/>
      <c r="C2" s="61"/>
      <c r="D2" s="61"/>
      <c r="E2" s="61"/>
      <c r="F2" s="61"/>
      <c r="G2" s="61"/>
      <c r="H2" s="61"/>
      <c r="I2" s="61"/>
    </row>
    <row r="3" spans="1:9" ht="39.950000000000003" customHeight="1" x14ac:dyDescent="0.2">
      <c r="A3" s="13" t="s">
        <v>153</v>
      </c>
      <c r="B3" s="13" t="s">
        <v>154</v>
      </c>
      <c r="C3" s="13" t="s">
        <v>155</v>
      </c>
      <c r="D3" s="13" t="s">
        <v>48</v>
      </c>
      <c r="E3" s="13" t="s">
        <v>156</v>
      </c>
      <c r="F3" s="13" t="s">
        <v>157</v>
      </c>
      <c r="G3" s="13" t="s">
        <v>158</v>
      </c>
      <c r="H3" s="13" t="s">
        <v>159</v>
      </c>
      <c r="I3" s="13" t="s">
        <v>160</v>
      </c>
    </row>
    <row r="4" spans="1:9" x14ac:dyDescent="0.2">
      <c r="A4" s="14" t="s">
        <v>161</v>
      </c>
      <c r="B4" s="14" t="s">
        <v>55</v>
      </c>
      <c r="C4" s="14" t="s">
        <v>162</v>
      </c>
      <c r="D4" s="14" t="s">
        <v>61</v>
      </c>
      <c r="E4" s="15" t="s">
        <v>163</v>
      </c>
      <c r="F4" s="15" t="s">
        <v>164</v>
      </c>
      <c r="G4" s="15" t="s">
        <v>165</v>
      </c>
      <c r="H4" s="15" t="s">
        <v>166</v>
      </c>
      <c r="I4" s="25">
        <f>IF(F4&lt;&gt;E4,40,0)+IF(G4="Never",30,IF(G4="Annual",20,IF(G4="Quarterly",10,0)))+IF(AND(G4&lt;&gt;"Never",G4&lt;&gt;"",H4=""),10,0)</f>
        <v>50</v>
      </c>
    </row>
    <row r="5" spans="1:9" x14ac:dyDescent="0.2">
      <c r="A5" s="14" t="s">
        <v>167</v>
      </c>
      <c r="B5" s="14" t="s">
        <v>168</v>
      </c>
      <c r="C5" s="14" t="s">
        <v>169</v>
      </c>
      <c r="D5" s="14" t="s">
        <v>170</v>
      </c>
      <c r="E5" s="15" t="s">
        <v>171</v>
      </c>
      <c r="F5" s="15" t="s">
        <v>172</v>
      </c>
      <c r="G5" s="15" t="s">
        <v>173</v>
      </c>
      <c r="H5" s="15" t="s">
        <v>64</v>
      </c>
      <c r="I5" s="25">
        <f>IF(F5&lt;&gt;E5,40,0)+IF(G5="Never",30,IF(G5="Annual",20,IF(G5="Quarterly",10,0)))+IF(AND(G5&lt;&gt;"Never",G5&lt;&gt;"",H5=""),10,0)</f>
        <v>70</v>
      </c>
    </row>
    <row r="6" spans="1:9" x14ac:dyDescent="0.2">
      <c r="A6" s="14" t="s">
        <v>174</v>
      </c>
      <c r="B6" s="14" t="s">
        <v>76</v>
      </c>
      <c r="C6" s="14" t="s">
        <v>175</v>
      </c>
      <c r="D6" s="14" t="s">
        <v>80</v>
      </c>
      <c r="E6" s="15" t="s">
        <v>176</v>
      </c>
      <c r="F6" s="15" t="s">
        <v>177</v>
      </c>
      <c r="G6" s="15" t="s">
        <v>178</v>
      </c>
      <c r="H6" s="15" t="s">
        <v>81</v>
      </c>
      <c r="I6" s="25">
        <f>IF(F6&lt;&gt;E6,40,0)+IF(G6="Never",30,IF(G6="Annual",20,IF(G6="Quarterly",10,0)))+IF(AND(G6&lt;&gt;"Never",G6&lt;&gt;"",H6=""),10,0)</f>
        <v>60</v>
      </c>
    </row>
    <row r="7" spans="1:9" x14ac:dyDescent="0.2">
      <c r="A7" s="14" t="s">
        <v>179</v>
      </c>
      <c r="B7" s="14" t="s">
        <v>84</v>
      </c>
      <c r="C7" s="14" t="s">
        <v>180</v>
      </c>
      <c r="D7" s="14" t="s">
        <v>61</v>
      </c>
      <c r="E7" s="15" t="s">
        <v>181</v>
      </c>
      <c r="F7" s="15" t="s">
        <v>182</v>
      </c>
      <c r="G7" s="15" t="s">
        <v>183</v>
      </c>
      <c r="H7" s="15" t="s">
        <v>90</v>
      </c>
      <c r="I7" s="25">
        <f>IF(F7&lt;&gt;E7,40,0)+IF(G7="Never",30,IF(G7="Annual",20,IF(G7="Quarterly",10,0)))+IF(AND(G7&lt;&gt;"Never",G7&lt;&gt;"",H7=""),10,0)</f>
        <v>40</v>
      </c>
    </row>
    <row r="8" spans="1:9" ht="26.1" customHeight="1" x14ac:dyDescent="0.2">
      <c r="A8" s="14"/>
      <c r="B8" s="14"/>
      <c r="C8" s="14"/>
      <c r="D8" s="14"/>
      <c r="E8" s="15"/>
      <c r="F8" s="15"/>
      <c r="G8" s="15"/>
      <c r="H8" s="15"/>
      <c r="I8" s="28">
        <f>IF(F8&lt;&gt;E8,40,0)+IF(G8="Never",30,IF(G8="Annual",20,IF(G8="Quarterly",10,0)))+IF(AND(G8&lt;&gt;"Never",G8&lt;&gt;"",H8=""),10,0)</f>
        <v>0</v>
      </c>
    </row>
    <row r="9" spans="1:9" ht="26.1" customHeight="1" x14ac:dyDescent="0.2">
      <c r="A9" s="14"/>
      <c r="B9" s="14"/>
      <c r="C9" s="14"/>
      <c r="D9" s="14"/>
      <c r="E9" s="15"/>
      <c r="F9" s="15"/>
      <c r="G9" s="15"/>
      <c r="H9" s="15"/>
      <c r="I9" s="28">
        <f>IF(F9&lt;&gt;E9,40,0)+IF(G9="Never",30,IF(G9="Annual",20,IF(G9="Quarterly",10,0)))+IF(AND(G9&lt;&gt;"Never",G9&lt;&gt;"",H9=""),10,0)</f>
        <v>0</v>
      </c>
    </row>
    <row r="10" spans="1:9" ht="26.1" customHeight="1" x14ac:dyDescent="0.2">
      <c r="A10" s="14"/>
      <c r="B10" s="14"/>
      <c r="C10" s="14"/>
      <c r="D10" s="14"/>
      <c r="E10" s="15"/>
      <c r="F10" s="15"/>
      <c r="G10" s="15"/>
      <c r="H10" s="15"/>
      <c r="I10" s="28">
        <f>IF(F10&lt;&gt;E10,40,0)+IF(G10="Never",30,IF(G10="Annual",20,IF(G10="Quarterly",10,0)))+IF(AND(G10&lt;&gt;"Never",G10&lt;&gt;"",H10=""),10,0)</f>
        <v>0</v>
      </c>
    </row>
    <row r="11" spans="1:9" ht="26.1" customHeight="1" x14ac:dyDescent="0.2">
      <c r="A11" s="14"/>
      <c r="B11" s="14"/>
      <c r="C11" s="14"/>
      <c r="D11" s="14"/>
      <c r="E11" s="15"/>
      <c r="F11" s="15"/>
      <c r="G11" s="15"/>
      <c r="H11" s="15"/>
      <c r="I11" s="28">
        <f>IF(F11&lt;&gt;E11,40,0)+IF(G11="Never",30,IF(G11="Annual",20,IF(G11="Quarterly",10,0)))+IF(AND(G11&lt;&gt;"Never",G11&lt;&gt;"",H11=""),10,0)</f>
        <v>0</v>
      </c>
    </row>
    <row r="12" spans="1:9" ht="26.1" customHeight="1" x14ac:dyDescent="0.2">
      <c r="A12" s="14"/>
      <c r="B12" s="14"/>
      <c r="C12" s="14"/>
      <c r="D12" s="14"/>
      <c r="E12" s="15"/>
      <c r="F12" s="15"/>
      <c r="G12" s="15"/>
      <c r="H12" s="15"/>
      <c r="I12" s="28">
        <f>IF(F12&lt;&gt;E12,40,0)+IF(G12="Never",30,IF(G12="Annual",20,IF(G12="Quarterly",10,0)))+IF(AND(G12&lt;&gt;"Never",G12&lt;&gt;"",H12=""),10,0)</f>
        <v>0</v>
      </c>
    </row>
    <row r="13" spans="1:9" ht="26.1" customHeight="1" x14ac:dyDescent="0.2">
      <c r="A13" s="14"/>
      <c r="B13" s="14"/>
      <c r="C13" s="14"/>
      <c r="D13" s="14"/>
      <c r="E13" s="15"/>
      <c r="F13" s="15"/>
      <c r="G13" s="15"/>
      <c r="H13" s="15"/>
      <c r="I13" s="28">
        <f>IF(F13&lt;&gt;E13,40,0)+IF(G13="Never",30,IF(G13="Annual",20,IF(G13="Quarterly",10,0)))+IF(AND(G13&lt;&gt;"Never",G13&lt;&gt;"",H13=""),10,0)</f>
        <v>0</v>
      </c>
    </row>
    <row r="14" spans="1:9" ht="26.1" customHeight="1" x14ac:dyDescent="0.2">
      <c r="A14" s="14"/>
      <c r="B14" s="14"/>
      <c r="C14" s="14"/>
      <c r="D14" s="14"/>
      <c r="E14" s="15"/>
      <c r="F14" s="15"/>
      <c r="G14" s="15"/>
      <c r="H14" s="15"/>
      <c r="I14" s="28">
        <f>IF(F14&lt;&gt;E14,40,0)+IF(G14="Never",30,IF(G14="Annual",20,IF(G14="Quarterly",10,0)))+IF(AND(G14&lt;&gt;"Never",G14&lt;&gt;"",H14=""),10,0)</f>
        <v>0</v>
      </c>
    </row>
    <row r="15" spans="1:9" ht="26.1" customHeight="1" x14ac:dyDescent="0.2">
      <c r="A15" s="14"/>
      <c r="B15" s="14"/>
      <c r="C15" s="14"/>
      <c r="D15" s="14"/>
      <c r="E15" s="15"/>
      <c r="F15" s="15"/>
      <c r="G15" s="15"/>
      <c r="H15" s="15"/>
      <c r="I15" s="28">
        <f>IF(F15&lt;&gt;E15,40,0)+IF(G15="Never",30,IF(G15="Annual",20,IF(G15="Quarterly",10,0)))+IF(AND(G15&lt;&gt;"Never",G15&lt;&gt;"",H15=""),10,0)</f>
        <v>0</v>
      </c>
    </row>
    <row r="16" spans="1:9" ht="26.1" customHeight="1" x14ac:dyDescent="0.2">
      <c r="A16" s="14"/>
      <c r="B16" s="14"/>
      <c r="C16" s="14"/>
      <c r="D16" s="14"/>
      <c r="E16" s="15"/>
      <c r="F16" s="15"/>
      <c r="G16" s="15"/>
      <c r="H16" s="15"/>
      <c r="I16" s="28">
        <f>IF(F16&lt;&gt;E16,40,0)+IF(G16="Never",30,IF(G16="Annual",20,IF(G16="Quarterly",10,0)))+IF(AND(G16&lt;&gt;"Never",G16&lt;&gt;"",H16=""),10,0)</f>
        <v>0</v>
      </c>
    </row>
    <row r="17" spans="1:9" ht="26.1" customHeight="1" x14ac:dyDescent="0.2">
      <c r="A17" s="14"/>
      <c r="B17" s="14"/>
      <c r="C17" s="14"/>
      <c r="D17" s="14"/>
      <c r="E17" s="15"/>
      <c r="F17" s="15"/>
      <c r="G17" s="15"/>
      <c r="H17" s="15"/>
      <c r="I17" s="28">
        <f>IF(F17&lt;&gt;E17,40,0)+IF(G17="Never",30,IF(G17="Annual",20,IF(G17="Quarterly",10,0)))+IF(AND(G17&lt;&gt;"Never",G17&lt;&gt;"",H17=""),10,0)</f>
        <v>0</v>
      </c>
    </row>
    <row r="18" spans="1:9" ht="26.1" customHeight="1" x14ac:dyDescent="0.2">
      <c r="A18" s="14"/>
      <c r="B18" s="14"/>
      <c r="C18" s="14"/>
      <c r="D18" s="14"/>
      <c r="E18" s="15"/>
      <c r="F18" s="15"/>
      <c r="G18" s="15"/>
      <c r="H18" s="15"/>
      <c r="I18" s="28">
        <f>IF(F18&lt;&gt;E18,40,0)+IF(G18="Never",30,IF(G18="Annual",20,IF(G18="Quarterly",10,0)))+IF(AND(G18&lt;&gt;"Never",G18&lt;&gt;"",H18=""),10,0)</f>
        <v>0</v>
      </c>
    </row>
    <row r="19" spans="1:9" ht="26.1" customHeight="1" x14ac:dyDescent="0.2">
      <c r="A19" s="14"/>
      <c r="B19" s="14"/>
      <c r="C19" s="14"/>
      <c r="D19" s="14"/>
      <c r="E19" s="15"/>
      <c r="F19" s="15"/>
      <c r="G19" s="15"/>
      <c r="H19" s="15"/>
      <c r="I19" s="28">
        <f>IF(F19&lt;&gt;E19,40,0)+IF(G19="Never",30,IF(G19="Annual",20,IF(G19="Quarterly",10,0)))+IF(AND(G19&lt;&gt;"Never",G19&lt;&gt;"",H19=""),10,0)</f>
        <v>0</v>
      </c>
    </row>
    <row r="20" spans="1:9" ht="26.1" customHeight="1" x14ac:dyDescent="0.2">
      <c r="A20" s="14"/>
      <c r="B20" s="14"/>
      <c r="C20" s="14"/>
      <c r="D20" s="14"/>
      <c r="E20" s="15"/>
      <c r="F20" s="15"/>
      <c r="G20" s="15"/>
      <c r="H20" s="15"/>
      <c r="I20" s="28">
        <f>IF(F20&lt;&gt;E20,40,0)+IF(G20="Never",30,IF(G20="Annual",20,IF(G20="Quarterly",10,0)))+IF(AND(G20&lt;&gt;"Never",G20&lt;&gt;"",H20=""),10,0)</f>
        <v>0</v>
      </c>
    </row>
    <row r="21" spans="1:9" ht="26.1" customHeight="1" x14ac:dyDescent="0.2">
      <c r="A21" s="14"/>
      <c r="B21" s="14"/>
      <c r="C21" s="14"/>
      <c r="D21" s="14"/>
      <c r="E21" s="15"/>
      <c r="F21" s="15"/>
      <c r="G21" s="15"/>
      <c r="H21" s="15"/>
      <c r="I21" s="28">
        <f>IF(F21&lt;&gt;E21,40,0)+IF(G21="Never",30,IF(G21="Annual",20,IF(G21="Quarterly",10,0)))+IF(AND(G21&lt;&gt;"Never",G21&lt;&gt;"",H21=""),10,0)</f>
        <v>0</v>
      </c>
    </row>
    <row r="22" spans="1:9" ht="26.1" customHeight="1" x14ac:dyDescent="0.2">
      <c r="A22" s="14"/>
      <c r="B22" s="14"/>
      <c r="C22" s="14"/>
      <c r="D22" s="14"/>
      <c r="E22" s="15"/>
      <c r="F22" s="15"/>
      <c r="G22" s="15"/>
      <c r="H22" s="15"/>
      <c r="I22" s="28">
        <f>IF(F22&lt;&gt;E22,40,0)+IF(G22="Never",30,IF(G22="Annual",20,IF(G22="Quarterly",10,0)))+IF(AND(G22&lt;&gt;"Never",G22&lt;&gt;"",H22=""),10,0)</f>
        <v>0</v>
      </c>
    </row>
    <row r="23" spans="1:9" ht="26.1" customHeight="1" x14ac:dyDescent="0.2">
      <c r="A23" s="14"/>
      <c r="B23" s="14"/>
      <c r="C23" s="14"/>
      <c r="D23" s="14"/>
      <c r="E23" s="15"/>
      <c r="F23" s="15"/>
      <c r="G23" s="15"/>
      <c r="H23" s="15"/>
      <c r="I23" s="28">
        <f>IF(F23&lt;&gt;E23,40,0)+IF(G23="Never",30,IF(G23="Annual",20,IF(G23="Quarterly",10,0)))+IF(AND(G23&lt;&gt;"Never",G23&lt;&gt;"",H23=""),10,0)</f>
        <v>0</v>
      </c>
    </row>
    <row r="24" spans="1:9" ht="26.1" customHeight="1" x14ac:dyDescent="0.2">
      <c r="A24" s="14"/>
      <c r="B24" s="14"/>
      <c r="C24" s="14"/>
      <c r="D24" s="14"/>
      <c r="E24" s="15"/>
      <c r="F24" s="15"/>
      <c r="G24" s="15"/>
      <c r="H24" s="15"/>
      <c r="I24" s="28">
        <f>IF(F24&lt;&gt;E24,40,0)+IF(G24="Never",30,IF(G24="Annual",20,IF(G24="Quarterly",10,0)))+IF(AND(G24&lt;&gt;"Never",G24&lt;&gt;"",H24=""),10,0)</f>
        <v>0</v>
      </c>
    </row>
    <row r="25" spans="1:9" ht="26.1" customHeight="1" x14ac:dyDescent="0.2">
      <c r="A25" s="14"/>
      <c r="B25" s="14"/>
      <c r="C25" s="14"/>
      <c r="D25" s="14"/>
      <c r="E25" s="15"/>
      <c r="F25" s="15"/>
      <c r="G25" s="15"/>
      <c r="H25" s="15"/>
      <c r="I25" s="28">
        <f>IF(F25&lt;&gt;E25,40,0)+IF(G25="Never",30,IF(G25="Annual",20,IF(G25="Quarterly",10,0)))+IF(AND(G25&lt;&gt;"Never",G25&lt;&gt;"",H25=""),10,0)</f>
        <v>0</v>
      </c>
    </row>
    <row r="26" spans="1:9" ht="26.1" customHeight="1" x14ac:dyDescent="0.2">
      <c r="A26" s="14"/>
      <c r="B26" s="14"/>
      <c r="C26" s="14"/>
      <c r="D26" s="14"/>
      <c r="E26" s="15"/>
      <c r="F26" s="15"/>
      <c r="G26" s="15"/>
      <c r="H26" s="15"/>
      <c r="I26" s="28">
        <f>IF(F26&lt;&gt;E26,40,0)+IF(G26="Never",30,IF(G26="Annual",20,IF(G26="Quarterly",10,0)))+IF(AND(G26&lt;&gt;"Never",G26&lt;&gt;"",H26=""),10,0)</f>
        <v>0</v>
      </c>
    </row>
    <row r="27" spans="1:9" ht="26.1" customHeight="1" x14ac:dyDescent="0.2">
      <c r="A27" s="14"/>
      <c r="B27" s="14"/>
      <c r="C27" s="14"/>
      <c r="D27" s="14"/>
      <c r="E27" s="15"/>
      <c r="F27" s="15"/>
      <c r="G27" s="15"/>
      <c r="H27" s="15"/>
      <c r="I27" s="28">
        <f>IF(F27&lt;&gt;E27,40,0)+IF(G27="Never",30,IF(G27="Annual",20,IF(G27="Quarterly",10,0)))+IF(AND(G27&lt;&gt;"Never",G27&lt;&gt;"",H27=""),10,0)</f>
        <v>0</v>
      </c>
    </row>
    <row r="28" spans="1:9" ht="26.1" customHeight="1" x14ac:dyDescent="0.2">
      <c r="A28" s="14"/>
      <c r="B28" s="14"/>
      <c r="C28" s="14"/>
      <c r="D28" s="14"/>
      <c r="E28" s="15"/>
      <c r="F28" s="15"/>
      <c r="G28" s="15"/>
      <c r="H28" s="15"/>
      <c r="I28" s="28">
        <f>IF(F28&lt;&gt;E28,40,0)+IF(G28="Never",30,IF(G28="Annual",20,IF(G28="Quarterly",10,0)))+IF(AND(G28&lt;&gt;"Never",G28&lt;&gt;"",H28=""),10,0)</f>
        <v>0</v>
      </c>
    </row>
    <row r="29" spans="1:9" ht="26.1" customHeight="1" x14ac:dyDescent="0.2">
      <c r="A29" s="14"/>
      <c r="B29" s="14"/>
      <c r="C29" s="14"/>
      <c r="D29" s="14"/>
      <c r="E29" s="15"/>
      <c r="F29" s="15"/>
      <c r="G29" s="15"/>
      <c r="H29" s="15"/>
      <c r="I29" s="28">
        <f>IF(F29&lt;&gt;E29,40,0)+IF(G29="Never",30,IF(G29="Annual",20,IF(G29="Quarterly",10,0)))+IF(AND(G29&lt;&gt;"Never",G29&lt;&gt;"",H29=""),10,0)</f>
        <v>0</v>
      </c>
    </row>
    <row r="32" spans="1:9" ht="27.95" customHeight="1" x14ac:dyDescent="0.25">
      <c r="A32" s="70" t="s">
        <v>184</v>
      </c>
      <c r="B32" s="61"/>
      <c r="C32" s="61"/>
      <c r="D32" s="61"/>
      <c r="E32" s="17" t="s">
        <v>185</v>
      </c>
      <c r="G32" s="19">
        <f>SUMPRODUCT(--(E4:E50&lt;&gt;F4:F50),--(E4:E50&lt;&gt;""))</f>
        <v>5</v>
      </c>
      <c r="H32" s="17" t="s">
        <v>186</v>
      </c>
      <c r="I32" s="20" t="str">
        <f ca="1">IFERROR(AVERAGE(I4:I50),0)</f>
        <v/>
      </c>
    </row>
  </sheetData>
  <mergeCells count="3">
    <mergeCell ref="A1:I1"/>
    <mergeCell ref="A32:D32"/>
    <mergeCell ref="A2:I2"/>
  </mergeCells>
  <conditionalFormatting sqref="I4:I50">
    <cfRule type="colorScale" priority="1">
      <colorScale>
        <cfvo type="num" val="0"/>
        <cfvo type="num" val="40"/>
        <cfvo type="num" val="70"/>
        <color rgb="FF10B981"/>
        <color rgb="FFF59E0B"/>
        <color rgb="FFEF4444"/>
      </colorScale>
    </cfRule>
  </conditionalFormatting>
  <dataValidations count="2">
    <dataValidation type="list" allowBlank="1" sqref="D4:D50" xr:uid="{00000000-0002-0000-0400-000000000000}">
      <formula1>"API Key,OAuth Token,Service Account,JWT,Personal Access Token,Certificate"</formula1>
    </dataValidation>
    <dataValidation type="list" allowBlank="1" sqref="G4:G50" xr:uid="{00000000-0002-0000-0400-000001000000}">
      <formula1>"Never,Monthly,Quarterly,Annual,Biennial"</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showGridLines="0" workbookViewId="0"/>
  </sheetViews>
  <sheetFormatPr defaultRowHeight="15" x14ac:dyDescent="0.2"/>
  <cols>
    <col min="1" max="1" width="4.03515625" customWidth="1"/>
    <col min="2" max="2" width="37.93359375" customWidth="1"/>
    <col min="3" max="4" width="18.0234375" customWidth="1"/>
    <col min="5" max="5" width="23.9453125" customWidth="1"/>
    <col min="6" max="6" width="4.03515625" customWidth="1"/>
  </cols>
  <sheetData>
    <row r="1" spans="1:6" ht="36" customHeight="1" x14ac:dyDescent="0.2">
      <c r="A1" s="71" t="s">
        <v>187</v>
      </c>
      <c r="B1" s="61"/>
      <c r="C1" s="61"/>
      <c r="D1" s="61"/>
      <c r="E1" s="61"/>
      <c r="F1" s="61"/>
    </row>
    <row r="2" spans="1:6" ht="36" customHeight="1" x14ac:dyDescent="0.2">
      <c r="A2" s="73" t="s">
        <v>188</v>
      </c>
      <c r="B2" s="61"/>
      <c r="C2" s="61"/>
      <c r="D2" s="61"/>
      <c r="E2" s="61"/>
      <c r="F2" s="61"/>
    </row>
    <row r="4" spans="1:6" ht="27.95" customHeight="1" x14ac:dyDescent="0.2">
      <c r="B4" s="70" t="s">
        <v>189</v>
      </c>
      <c r="C4" s="61"/>
      <c r="D4" s="61"/>
    </row>
    <row r="5" spans="1:6" ht="26.1" customHeight="1" x14ac:dyDescent="0.2">
      <c r="B5" s="38" t="s">
        <v>190</v>
      </c>
      <c r="C5" s="39">
        <v>1500</v>
      </c>
    </row>
    <row r="6" spans="1:6" ht="26.1" customHeight="1" x14ac:dyDescent="0.2">
      <c r="B6" s="38" t="s">
        <v>191</v>
      </c>
      <c r="C6" s="39">
        <v>8500</v>
      </c>
    </row>
    <row r="7" spans="1:6" ht="26.1" customHeight="1" x14ac:dyDescent="0.2">
      <c r="B7" s="38" t="s">
        <v>192</v>
      </c>
      <c r="C7" s="39">
        <v>320</v>
      </c>
    </row>
    <row r="8" spans="1:6" ht="26.1" customHeight="1" x14ac:dyDescent="0.2">
      <c r="B8" s="38" t="s">
        <v>193</v>
      </c>
      <c r="C8" s="39">
        <v>480</v>
      </c>
    </row>
    <row r="9" spans="1:6" ht="26.1" customHeight="1" x14ac:dyDescent="0.2">
      <c r="B9" s="38" t="s">
        <v>194</v>
      </c>
      <c r="C9" s="39">
        <v>95</v>
      </c>
    </row>
    <row r="10" spans="1:6" ht="26.1" customHeight="1" x14ac:dyDescent="0.2">
      <c r="B10" s="38" t="s">
        <v>195</v>
      </c>
      <c r="C10" s="39">
        <v>1200</v>
      </c>
    </row>
    <row r="11" spans="1:6" ht="30" customHeight="1" x14ac:dyDescent="0.2">
      <c r="B11" s="40" t="s">
        <v>196</v>
      </c>
      <c r="C11" s="41">
        <f>SUM(C5:C10)</f>
        <v>12095</v>
      </c>
    </row>
    <row r="12" spans="1:6" ht="30" customHeight="1" x14ac:dyDescent="0.2">
      <c r="B12" s="40" t="s">
        <v>197</v>
      </c>
      <c r="C12" s="41">
        <f>C5</f>
        <v>1500</v>
      </c>
    </row>
    <row r="13" spans="1:6" ht="36" customHeight="1" x14ac:dyDescent="0.2">
      <c r="B13" s="42" t="s">
        <v>198</v>
      </c>
      <c r="C13" s="43" t="str">
        <f>ROUND(C11/C12,1)&amp;":1"</f>
        <v>8.1:1</v>
      </c>
    </row>
    <row r="15" spans="1:6" ht="27.95" customHeight="1" x14ac:dyDescent="0.2">
      <c r="B15" s="70" t="s">
        <v>199</v>
      </c>
      <c r="C15" s="61"/>
      <c r="D15" s="61"/>
    </row>
    <row r="16" spans="1:6" ht="24" customHeight="1" x14ac:dyDescent="0.2">
      <c r="B16" s="38" t="s">
        <v>200</v>
      </c>
      <c r="C16" s="44" t="s">
        <v>201</v>
      </c>
    </row>
    <row r="17" spans="2:4" ht="24" customHeight="1" x14ac:dyDescent="0.2">
      <c r="B17" s="38" t="s">
        <v>202</v>
      </c>
      <c r="C17" s="44" t="s">
        <v>203</v>
      </c>
    </row>
    <row r="18" spans="2:4" ht="24" customHeight="1" x14ac:dyDescent="0.2">
      <c r="B18" s="38" t="s">
        <v>204</v>
      </c>
      <c r="C18" s="44" t="s">
        <v>205</v>
      </c>
    </row>
    <row r="19" spans="2:4" ht="24" customHeight="1" x14ac:dyDescent="0.2">
      <c r="B19" s="38" t="s">
        <v>206</v>
      </c>
      <c r="C19" s="44" t="s">
        <v>207</v>
      </c>
    </row>
    <row r="20" spans="2:4" ht="24" customHeight="1" x14ac:dyDescent="0.2">
      <c r="B20" s="38" t="s">
        <v>208</v>
      </c>
      <c r="C20" s="44" t="s">
        <v>209</v>
      </c>
    </row>
    <row r="21" spans="2:4" ht="24" customHeight="1" x14ac:dyDescent="0.2">
      <c r="B21" s="38" t="s">
        <v>210</v>
      </c>
      <c r="C21" s="44" t="s">
        <v>211</v>
      </c>
    </row>
    <row r="22" spans="2:4" ht="24" customHeight="1" x14ac:dyDescent="0.2">
      <c r="B22" s="38" t="s">
        <v>212</v>
      </c>
      <c r="C22" s="44" t="s">
        <v>213</v>
      </c>
    </row>
    <row r="24" spans="2:4" ht="27.95" customHeight="1" x14ac:dyDescent="0.2">
      <c r="B24" s="75" t="s">
        <v>214</v>
      </c>
      <c r="C24" s="61"/>
      <c r="D24" s="61"/>
    </row>
    <row r="25" spans="2:4" ht="60" customHeight="1" x14ac:dyDescent="0.2">
      <c r="B25" s="45" t="s">
        <v>215</v>
      </c>
      <c r="C25" s="77" t="str">
        <f>IF(ROUND(C11/C12,0)&gt;=109,"⚠ At industry average — your IAM was not built for this scale",IF(ROUND(C11/C12,0)&gt;=50,"⚠ Approaching industry average — invest in machine identity governance now",IF(ROUND(C11/C12,0)&gt;=20,"✓ Below industry average — but prepare for 2x growth in 12 months","✓ Early stage — design identity governance in from Day 1")))</f>
        <v>✓ Early stage — design identity governance in from Day 1</v>
      </c>
      <c r="D25" s="61"/>
    </row>
  </sheetData>
  <mergeCells count="6">
    <mergeCell ref="A2:F2"/>
    <mergeCell ref="C25:D25"/>
    <mergeCell ref="A1:F1"/>
    <mergeCell ref="B4:D4"/>
    <mergeCell ref="B15:D15"/>
    <mergeCell ref="B24:D24"/>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8"/>
  <sheetViews>
    <sheetView showGridLines="0" workbookViewId="0"/>
  </sheetViews>
  <sheetFormatPr defaultRowHeight="15" x14ac:dyDescent="0.2"/>
  <cols>
    <col min="1" max="1" width="9.953125" customWidth="1"/>
    <col min="2" max="2" width="29.99609375" customWidth="1"/>
    <col min="3" max="5" width="18.0234375" customWidth="1"/>
    <col min="6" max="6" width="16.0078125" customWidth="1"/>
    <col min="7" max="7" width="13.98828125" customWidth="1"/>
  </cols>
  <sheetData>
    <row r="1" spans="1:7" ht="36" customHeight="1" x14ac:dyDescent="0.2">
      <c r="A1" s="71" t="s">
        <v>216</v>
      </c>
      <c r="B1" s="61"/>
      <c r="C1" s="61"/>
      <c r="D1" s="61"/>
      <c r="E1" s="61"/>
      <c r="F1" s="61"/>
      <c r="G1" s="61"/>
    </row>
    <row r="2" spans="1:7" ht="36" customHeight="1" x14ac:dyDescent="0.2">
      <c r="A2" s="74" t="s">
        <v>217</v>
      </c>
      <c r="B2" s="61"/>
      <c r="C2" s="61"/>
      <c r="D2" s="61"/>
      <c r="E2" s="61"/>
      <c r="F2" s="61"/>
      <c r="G2" s="61"/>
    </row>
    <row r="3" spans="1:7" ht="36" customHeight="1" x14ac:dyDescent="0.2">
      <c r="A3" s="13" t="s">
        <v>41</v>
      </c>
      <c r="B3" s="13" t="s">
        <v>97</v>
      </c>
      <c r="C3" s="13" t="s">
        <v>218</v>
      </c>
      <c r="D3" s="13" t="s">
        <v>219</v>
      </c>
      <c r="E3" s="13" t="s">
        <v>220</v>
      </c>
      <c r="F3" s="13" t="s">
        <v>221</v>
      </c>
      <c r="G3" s="13" t="s">
        <v>53</v>
      </c>
    </row>
    <row r="4" spans="1:7" ht="26.1" customHeight="1" x14ac:dyDescent="0.2">
      <c r="A4" s="46" t="str">
        <f>IFERROR('2. Lethal Trifecta'!A5,"")</f>
        <v>A-001</v>
      </c>
      <c r="B4" s="46" t="str">
        <f>IFERROR('2. Lethal Trifecta'!B5,"")</f>
        <v>Customer Onboarding Agent</v>
      </c>
      <c r="C4" s="46" t="str">
        <f>IFERROR('2. Lethal Trifecta'!C5,"")</f>
        <v>Yes</v>
      </c>
      <c r="D4" s="46" t="str">
        <f>IFERROR('2. Lethal Trifecta'!D5,"")</f>
        <v>Yes</v>
      </c>
      <c r="E4" s="46" t="str">
        <f>IFERROR('2. Lethal Trifecta'!E5,"")</f>
        <v>Yes</v>
      </c>
      <c r="F4" s="46" t="str">
        <f>IFERROR('2. Lethal Trifecta'!F5,"")</f>
        <v>⚠️ YES</v>
      </c>
      <c r="G4" s="46">
        <f>IFERROR('2. Lethal Trifecta'!H5,"")</f>
        <v>90</v>
      </c>
    </row>
    <row r="5" spans="1:7" ht="26.1" customHeight="1" x14ac:dyDescent="0.2">
      <c r="A5" s="46" t="str">
        <f>IFERROR('2. Lethal Trifecta'!A6,"")</f>
        <v>A-002</v>
      </c>
      <c r="B5" s="46" t="str">
        <f>IFERROR('2. Lethal Trifecta'!B6,"")</f>
        <v>Code Review Bot (Cursor)</v>
      </c>
      <c r="C5" s="46" t="str">
        <f>IFERROR('2. Lethal Trifecta'!C6,"")</f>
        <v>Yes</v>
      </c>
      <c r="D5" s="46" t="str">
        <f>IFERROR('2. Lethal Trifecta'!D6,"")</f>
        <v>Yes</v>
      </c>
      <c r="E5" s="46" t="str">
        <f>IFERROR('2. Lethal Trifecta'!E6,"")</f>
        <v>Yes</v>
      </c>
      <c r="F5" s="46" t="str">
        <f>IFERROR('2. Lethal Trifecta'!F6,"")</f>
        <v>⚠️ YES</v>
      </c>
      <c r="G5" s="46">
        <f>IFERROR('2. Lethal Trifecta'!H6,"")</f>
        <v>90</v>
      </c>
    </row>
    <row r="6" spans="1:7" ht="26.1" customHeight="1" x14ac:dyDescent="0.2">
      <c r="A6" s="46" t="str">
        <f>IFERROR('2. Lethal Trifecta'!A7,"")</f>
        <v>A-003</v>
      </c>
      <c r="B6" s="46" t="str">
        <f>IFERROR('2. Lethal Trifecta'!B7,"")</f>
        <v>Financial Reporting Agent</v>
      </c>
      <c r="C6" s="46" t="str">
        <f>IFERROR('2. Lethal Trifecta'!C7,"")</f>
        <v>Yes</v>
      </c>
      <c r="D6" s="46" t="str">
        <f>IFERROR('2. Lethal Trifecta'!D7,"")</f>
        <v>No</v>
      </c>
      <c r="E6" s="46" t="str">
        <f>IFERROR('2. Lethal Trifecta'!E7,"")</f>
        <v>No</v>
      </c>
      <c r="F6" s="46" t="str">
        <f>IFERROR('2. Lethal Trifecta'!F7,"")</f>
        <v>✓ NO</v>
      </c>
      <c r="G6" s="46">
        <f>IFERROR('2. Lethal Trifecta'!H7,"")</f>
        <v>30</v>
      </c>
    </row>
    <row r="7" spans="1:7" ht="26.1" customHeight="1" x14ac:dyDescent="0.2">
      <c r="A7" s="46" t="str">
        <f>IFERROR('2. Lethal Trifecta'!A8,"")</f>
        <v>A-004</v>
      </c>
      <c r="B7" s="46" t="str">
        <f>IFERROR('2. Lethal Trifecta'!B8,"")</f>
        <v>Support Triage Agent</v>
      </c>
      <c r="C7" s="46" t="str">
        <f>IFERROR('2. Lethal Trifecta'!C8,"")</f>
        <v>No</v>
      </c>
      <c r="D7" s="46" t="str">
        <f>IFERROR('2. Lethal Trifecta'!D8,"")</f>
        <v>Yes</v>
      </c>
      <c r="E7" s="46" t="str">
        <f>IFERROR('2. Lethal Trifecta'!E8,"")</f>
        <v>No</v>
      </c>
      <c r="F7" s="46" t="str">
        <f>IFERROR('2. Lethal Trifecta'!F8,"")</f>
        <v>✓ NO</v>
      </c>
      <c r="G7" s="46">
        <f>IFERROR('2. Lethal Trifecta'!H8,"")</f>
        <v>30</v>
      </c>
    </row>
    <row r="8" spans="1:7" ht="26.1" customHeight="1" x14ac:dyDescent="0.2">
      <c r="A8" s="46">
        <f>IFERROR('2. Lethal Trifecta'!A9,"")</f>
        <v>0</v>
      </c>
      <c r="B8" s="46">
        <f>IFERROR('2. Lethal Trifecta'!B9,"")</f>
        <v>0</v>
      </c>
      <c r="C8" s="46">
        <f>IFERROR('2. Lethal Trifecta'!C9,"")</f>
        <v>0</v>
      </c>
      <c r="D8" s="46">
        <f>IFERROR('2. Lethal Trifecta'!D9,"")</f>
        <v>0</v>
      </c>
      <c r="E8" s="46">
        <f>IFERROR('2. Lethal Trifecta'!E9,"")</f>
        <v>0</v>
      </c>
      <c r="F8" s="46" t="str">
        <f>IFERROR('2. Lethal Trifecta'!F9,"")</f>
        <v>✓ NO</v>
      </c>
      <c r="G8" s="46">
        <f>IFERROR('2. Lethal Trifecta'!H9,"")</f>
        <v>10</v>
      </c>
    </row>
    <row r="9" spans="1:7" ht="26.1" customHeight="1" x14ac:dyDescent="0.2">
      <c r="A9" s="46">
        <f>IFERROR('2. Lethal Trifecta'!A10,"")</f>
        <v>0</v>
      </c>
      <c r="B9" s="46">
        <f>IFERROR('2. Lethal Trifecta'!B10,"")</f>
        <v>0</v>
      </c>
      <c r="C9" s="46">
        <f>IFERROR('2. Lethal Trifecta'!C10,"")</f>
        <v>0</v>
      </c>
      <c r="D9" s="46">
        <f>IFERROR('2. Lethal Trifecta'!D10,"")</f>
        <v>0</v>
      </c>
      <c r="E9" s="46">
        <f>IFERROR('2. Lethal Trifecta'!E10,"")</f>
        <v>0</v>
      </c>
      <c r="F9" s="46" t="str">
        <f>IFERROR('2. Lethal Trifecta'!F10,"")</f>
        <v>✓ NO</v>
      </c>
      <c r="G9" s="46">
        <f>IFERROR('2. Lethal Trifecta'!H10,"")</f>
        <v>10</v>
      </c>
    </row>
    <row r="10" spans="1:7" ht="26.1" customHeight="1" x14ac:dyDescent="0.2">
      <c r="A10" s="46">
        <f>IFERROR('2. Lethal Trifecta'!A11,"")</f>
        <v>0</v>
      </c>
      <c r="B10" s="46">
        <f>IFERROR('2. Lethal Trifecta'!B11,"")</f>
        <v>0</v>
      </c>
      <c r="C10" s="46">
        <f>IFERROR('2. Lethal Trifecta'!C11,"")</f>
        <v>0</v>
      </c>
      <c r="D10" s="46">
        <f>IFERROR('2. Lethal Trifecta'!D11,"")</f>
        <v>0</v>
      </c>
      <c r="E10" s="46">
        <f>IFERROR('2. Lethal Trifecta'!E11,"")</f>
        <v>0</v>
      </c>
      <c r="F10" s="46" t="str">
        <f>IFERROR('2. Lethal Trifecta'!F11,"")</f>
        <v>✓ NO</v>
      </c>
      <c r="G10" s="46">
        <f>IFERROR('2. Lethal Trifecta'!H11,"")</f>
        <v>10</v>
      </c>
    </row>
    <row r="11" spans="1:7" ht="26.1" customHeight="1" x14ac:dyDescent="0.2">
      <c r="A11" s="46">
        <f>IFERROR('2. Lethal Trifecta'!A12,"")</f>
        <v>0</v>
      </c>
      <c r="B11" s="46">
        <f>IFERROR('2. Lethal Trifecta'!B12,"")</f>
        <v>0</v>
      </c>
      <c r="C11" s="46">
        <f>IFERROR('2. Lethal Trifecta'!C12,"")</f>
        <v>0</v>
      </c>
      <c r="D11" s="46">
        <f>IFERROR('2. Lethal Trifecta'!D12,"")</f>
        <v>0</v>
      </c>
      <c r="E11" s="46">
        <f>IFERROR('2. Lethal Trifecta'!E12,"")</f>
        <v>0</v>
      </c>
      <c r="F11" s="46" t="str">
        <f>IFERROR('2. Lethal Trifecta'!F12,"")</f>
        <v>✓ NO</v>
      </c>
      <c r="G11" s="46">
        <f>IFERROR('2. Lethal Trifecta'!H12,"")</f>
        <v>10</v>
      </c>
    </row>
    <row r="12" spans="1:7" ht="26.1" customHeight="1" x14ac:dyDescent="0.2">
      <c r="A12" s="46">
        <f>IFERROR('2. Lethal Trifecta'!A13,"")</f>
        <v>0</v>
      </c>
      <c r="B12" s="46">
        <f>IFERROR('2. Lethal Trifecta'!B13,"")</f>
        <v>0</v>
      </c>
      <c r="C12" s="46">
        <f>IFERROR('2. Lethal Trifecta'!C13,"")</f>
        <v>0</v>
      </c>
      <c r="D12" s="46">
        <f>IFERROR('2. Lethal Trifecta'!D13,"")</f>
        <v>0</v>
      </c>
      <c r="E12" s="46">
        <f>IFERROR('2. Lethal Trifecta'!E13,"")</f>
        <v>0</v>
      </c>
      <c r="F12" s="46" t="str">
        <f>IFERROR('2. Lethal Trifecta'!F13,"")</f>
        <v>✓ NO</v>
      </c>
      <c r="G12" s="46">
        <f>IFERROR('2. Lethal Trifecta'!H13,"")</f>
        <v>10</v>
      </c>
    </row>
    <row r="13" spans="1:7" ht="26.1" customHeight="1" x14ac:dyDescent="0.2">
      <c r="A13" s="46">
        <f>IFERROR('2. Lethal Trifecta'!A14,"")</f>
        <v>0</v>
      </c>
      <c r="B13" s="46">
        <f>IFERROR('2. Lethal Trifecta'!B14,"")</f>
        <v>0</v>
      </c>
      <c r="C13" s="46">
        <f>IFERROR('2. Lethal Trifecta'!C14,"")</f>
        <v>0</v>
      </c>
      <c r="D13" s="46">
        <f>IFERROR('2. Lethal Trifecta'!D14,"")</f>
        <v>0</v>
      </c>
      <c r="E13" s="46">
        <f>IFERROR('2. Lethal Trifecta'!E14,"")</f>
        <v>0</v>
      </c>
      <c r="F13" s="46" t="str">
        <f>IFERROR('2. Lethal Trifecta'!F14,"")</f>
        <v>✓ NO</v>
      </c>
      <c r="G13" s="46">
        <f>IFERROR('2. Lethal Trifecta'!H14,"")</f>
        <v>10</v>
      </c>
    </row>
    <row r="14" spans="1:7" ht="26.1" customHeight="1" x14ac:dyDescent="0.2">
      <c r="A14" s="46">
        <f>IFERROR('2. Lethal Trifecta'!A15,"")</f>
        <v>0</v>
      </c>
      <c r="B14" s="46">
        <f>IFERROR('2. Lethal Trifecta'!B15,"")</f>
        <v>0</v>
      </c>
      <c r="C14" s="46">
        <f>IFERROR('2. Lethal Trifecta'!C15,"")</f>
        <v>0</v>
      </c>
      <c r="D14" s="46">
        <f>IFERROR('2. Lethal Trifecta'!D15,"")</f>
        <v>0</v>
      </c>
      <c r="E14" s="46">
        <f>IFERROR('2. Lethal Trifecta'!E15,"")</f>
        <v>0</v>
      </c>
      <c r="F14" s="46" t="str">
        <f>IFERROR('2. Lethal Trifecta'!F15,"")</f>
        <v>✓ NO</v>
      </c>
      <c r="G14" s="46">
        <f>IFERROR('2. Lethal Trifecta'!H15,"")</f>
        <v>10</v>
      </c>
    </row>
    <row r="15" spans="1:7" ht="26.1" customHeight="1" x14ac:dyDescent="0.2">
      <c r="A15" s="46">
        <f>IFERROR('2. Lethal Trifecta'!A16,"")</f>
        <v>0</v>
      </c>
      <c r="B15" s="46">
        <f>IFERROR('2. Lethal Trifecta'!B16,"")</f>
        <v>0</v>
      </c>
      <c r="C15" s="46">
        <f>IFERROR('2. Lethal Trifecta'!C16,"")</f>
        <v>0</v>
      </c>
      <c r="D15" s="46">
        <f>IFERROR('2. Lethal Trifecta'!D16,"")</f>
        <v>0</v>
      </c>
      <c r="E15" s="46">
        <f>IFERROR('2. Lethal Trifecta'!E16,"")</f>
        <v>0</v>
      </c>
      <c r="F15" s="46" t="str">
        <f>IFERROR('2. Lethal Trifecta'!F16,"")</f>
        <v>✓ NO</v>
      </c>
      <c r="G15" s="46">
        <f>IFERROR('2. Lethal Trifecta'!H16,"")</f>
        <v>10</v>
      </c>
    </row>
    <row r="16" spans="1:7" ht="26.1" customHeight="1" x14ac:dyDescent="0.2">
      <c r="A16" s="46">
        <f>IFERROR('2. Lethal Trifecta'!A17,"")</f>
        <v>0</v>
      </c>
      <c r="B16" s="46">
        <f>IFERROR('2. Lethal Trifecta'!B17,"")</f>
        <v>0</v>
      </c>
      <c r="C16" s="46">
        <f>IFERROR('2. Lethal Trifecta'!C17,"")</f>
        <v>0</v>
      </c>
      <c r="D16" s="46">
        <f>IFERROR('2. Lethal Trifecta'!D17,"")</f>
        <v>0</v>
      </c>
      <c r="E16" s="46">
        <f>IFERROR('2. Lethal Trifecta'!E17,"")</f>
        <v>0</v>
      </c>
      <c r="F16" s="46" t="str">
        <f>IFERROR('2. Lethal Trifecta'!F17,"")</f>
        <v>✓ NO</v>
      </c>
      <c r="G16" s="46">
        <f>IFERROR('2. Lethal Trifecta'!H17,"")</f>
        <v>10</v>
      </c>
    </row>
    <row r="17" spans="1:7" ht="26.1" customHeight="1" x14ac:dyDescent="0.2">
      <c r="A17" s="46">
        <f>IFERROR('2. Lethal Trifecta'!A18,"")</f>
        <v>0</v>
      </c>
      <c r="B17" s="46">
        <f>IFERROR('2. Lethal Trifecta'!B18,"")</f>
        <v>0</v>
      </c>
      <c r="C17" s="46">
        <f>IFERROR('2. Lethal Trifecta'!C18,"")</f>
        <v>0</v>
      </c>
      <c r="D17" s="46">
        <f>IFERROR('2. Lethal Trifecta'!D18,"")</f>
        <v>0</v>
      </c>
      <c r="E17" s="46">
        <f>IFERROR('2. Lethal Trifecta'!E18,"")</f>
        <v>0</v>
      </c>
      <c r="F17" s="46" t="str">
        <f>IFERROR('2. Lethal Trifecta'!F18,"")</f>
        <v>✓ NO</v>
      </c>
      <c r="G17" s="46">
        <f>IFERROR('2. Lethal Trifecta'!H18,"")</f>
        <v>10</v>
      </c>
    </row>
    <row r="18" spans="1:7" ht="26.1" customHeight="1" x14ac:dyDescent="0.2">
      <c r="A18" s="46">
        <f>IFERROR('2. Lethal Trifecta'!A19,"")</f>
        <v>0</v>
      </c>
      <c r="B18" s="46">
        <f>IFERROR('2. Lethal Trifecta'!B19,"")</f>
        <v>0</v>
      </c>
      <c r="C18" s="46">
        <f>IFERROR('2. Lethal Trifecta'!C19,"")</f>
        <v>0</v>
      </c>
      <c r="D18" s="46">
        <f>IFERROR('2. Lethal Trifecta'!D19,"")</f>
        <v>0</v>
      </c>
      <c r="E18" s="46">
        <f>IFERROR('2. Lethal Trifecta'!E19,"")</f>
        <v>0</v>
      </c>
      <c r="F18" s="46" t="str">
        <f>IFERROR('2. Lethal Trifecta'!F19,"")</f>
        <v>✓ NO</v>
      </c>
      <c r="G18" s="46">
        <f>IFERROR('2. Lethal Trifecta'!H19,"")</f>
        <v>10</v>
      </c>
    </row>
    <row r="19" spans="1:7" ht="26.1" customHeight="1" x14ac:dyDescent="0.2">
      <c r="A19" s="46">
        <f>IFERROR('2. Lethal Trifecta'!A20,"")</f>
        <v>0</v>
      </c>
      <c r="B19" s="46">
        <f>IFERROR('2. Lethal Trifecta'!B20,"")</f>
        <v>0</v>
      </c>
      <c r="C19" s="46">
        <f>IFERROR('2. Lethal Trifecta'!C20,"")</f>
        <v>0</v>
      </c>
      <c r="D19" s="46">
        <f>IFERROR('2. Lethal Trifecta'!D20,"")</f>
        <v>0</v>
      </c>
      <c r="E19" s="46">
        <f>IFERROR('2. Lethal Trifecta'!E20,"")</f>
        <v>0</v>
      </c>
      <c r="F19" s="46" t="str">
        <f>IFERROR('2. Lethal Trifecta'!F20,"")</f>
        <v>✓ NO</v>
      </c>
      <c r="G19" s="46">
        <f>IFERROR('2. Lethal Trifecta'!H20,"")</f>
        <v>10</v>
      </c>
    </row>
    <row r="20" spans="1:7" ht="26.1" customHeight="1" x14ac:dyDescent="0.2">
      <c r="A20" s="46">
        <f>IFERROR('2. Lethal Trifecta'!A21,"")</f>
        <v>0</v>
      </c>
      <c r="B20" s="46">
        <f>IFERROR('2. Lethal Trifecta'!B21,"")</f>
        <v>0</v>
      </c>
      <c r="C20" s="46">
        <f>IFERROR('2. Lethal Trifecta'!C21,"")</f>
        <v>0</v>
      </c>
      <c r="D20" s="46">
        <f>IFERROR('2. Lethal Trifecta'!D21,"")</f>
        <v>0</v>
      </c>
      <c r="E20" s="46">
        <f>IFERROR('2. Lethal Trifecta'!E21,"")</f>
        <v>0</v>
      </c>
      <c r="F20" s="46" t="str">
        <f>IFERROR('2. Lethal Trifecta'!F21,"")</f>
        <v>✓ NO</v>
      </c>
      <c r="G20" s="46">
        <f>IFERROR('2. Lethal Trifecta'!H21,"")</f>
        <v>10</v>
      </c>
    </row>
    <row r="21" spans="1:7" ht="26.1" customHeight="1" x14ac:dyDescent="0.2">
      <c r="A21" s="46">
        <f>IFERROR('2. Lethal Trifecta'!A22,"")</f>
        <v>0</v>
      </c>
      <c r="B21" s="46">
        <f>IFERROR('2. Lethal Trifecta'!B22,"")</f>
        <v>0</v>
      </c>
      <c r="C21" s="46">
        <f>IFERROR('2. Lethal Trifecta'!C22,"")</f>
        <v>0</v>
      </c>
      <c r="D21" s="46">
        <f>IFERROR('2. Lethal Trifecta'!D22,"")</f>
        <v>0</v>
      </c>
      <c r="E21" s="46">
        <f>IFERROR('2. Lethal Trifecta'!E22,"")</f>
        <v>0</v>
      </c>
      <c r="F21" s="46" t="str">
        <f>IFERROR('2. Lethal Trifecta'!F22,"")</f>
        <v>✓ NO</v>
      </c>
      <c r="G21" s="46">
        <f>IFERROR('2. Lethal Trifecta'!H22,"")</f>
        <v>10</v>
      </c>
    </row>
    <row r="22" spans="1:7" ht="26.1" customHeight="1" x14ac:dyDescent="0.2">
      <c r="A22" s="46">
        <f>IFERROR('2. Lethal Trifecta'!A23,"")</f>
        <v>0</v>
      </c>
      <c r="B22" s="46">
        <f>IFERROR('2. Lethal Trifecta'!B23,"")</f>
        <v>0</v>
      </c>
      <c r="C22" s="46">
        <f>IFERROR('2. Lethal Trifecta'!C23,"")</f>
        <v>0</v>
      </c>
      <c r="D22" s="46">
        <f>IFERROR('2. Lethal Trifecta'!D23,"")</f>
        <v>0</v>
      </c>
      <c r="E22" s="46">
        <f>IFERROR('2. Lethal Trifecta'!E23,"")</f>
        <v>0</v>
      </c>
      <c r="F22" s="46" t="str">
        <f>IFERROR('2. Lethal Trifecta'!F23,"")</f>
        <v>✓ NO</v>
      </c>
      <c r="G22" s="46">
        <f>IFERROR('2. Lethal Trifecta'!H23,"")</f>
        <v>10</v>
      </c>
    </row>
    <row r="23" spans="1:7" ht="26.1" customHeight="1" x14ac:dyDescent="0.2">
      <c r="A23" s="46">
        <f>IFERROR('2. Lethal Trifecta'!A24,"")</f>
        <v>0</v>
      </c>
      <c r="B23" s="46">
        <f>IFERROR('2. Lethal Trifecta'!B24,"")</f>
        <v>0</v>
      </c>
      <c r="C23" s="46">
        <f>IFERROR('2. Lethal Trifecta'!C24,"")</f>
        <v>0</v>
      </c>
      <c r="D23" s="46">
        <f>IFERROR('2. Lethal Trifecta'!D24,"")</f>
        <v>0</v>
      </c>
      <c r="E23" s="46">
        <f>IFERROR('2. Lethal Trifecta'!E24,"")</f>
        <v>0</v>
      </c>
      <c r="F23" s="46" t="str">
        <f>IFERROR('2. Lethal Trifecta'!F24,"")</f>
        <v>✓ NO</v>
      </c>
      <c r="G23" s="46">
        <f>IFERROR('2. Lethal Trifecta'!H24,"")</f>
        <v>10</v>
      </c>
    </row>
    <row r="24" spans="1:7" ht="26.1" customHeight="1" x14ac:dyDescent="0.2">
      <c r="A24" s="46">
        <f>IFERROR('2. Lethal Trifecta'!A25,"")</f>
        <v>0</v>
      </c>
      <c r="B24" s="46">
        <f>IFERROR('2. Lethal Trifecta'!B25,"")</f>
        <v>0</v>
      </c>
      <c r="C24" s="46">
        <f>IFERROR('2. Lethal Trifecta'!C25,"")</f>
        <v>0</v>
      </c>
      <c r="D24" s="46">
        <f>IFERROR('2. Lethal Trifecta'!D25,"")</f>
        <v>0</v>
      </c>
      <c r="E24" s="46">
        <f>IFERROR('2. Lethal Trifecta'!E25,"")</f>
        <v>0</v>
      </c>
      <c r="F24" s="46" t="str">
        <f>IFERROR('2. Lethal Trifecta'!F25,"")</f>
        <v>✓ NO</v>
      </c>
      <c r="G24" s="46">
        <f>IFERROR('2. Lethal Trifecta'!H25,"")</f>
        <v>10</v>
      </c>
    </row>
    <row r="25" spans="1:7" ht="26.1" customHeight="1" x14ac:dyDescent="0.2">
      <c r="A25" s="46">
        <f>IFERROR('2. Lethal Trifecta'!A26,"")</f>
        <v>0</v>
      </c>
      <c r="B25" s="46">
        <f>IFERROR('2. Lethal Trifecta'!B26,"")</f>
        <v>0</v>
      </c>
      <c r="C25" s="46">
        <f>IFERROR('2. Lethal Trifecta'!C26,"")</f>
        <v>0</v>
      </c>
      <c r="D25" s="46">
        <f>IFERROR('2. Lethal Trifecta'!D26,"")</f>
        <v>0</v>
      </c>
      <c r="E25" s="46">
        <f>IFERROR('2. Lethal Trifecta'!E26,"")</f>
        <v>0</v>
      </c>
      <c r="F25" s="46" t="str">
        <f>IFERROR('2. Lethal Trifecta'!F26,"")</f>
        <v>✓ NO</v>
      </c>
      <c r="G25" s="46">
        <f>IFERROR('2. Lethal Trifecta'!H26,"")</f>
        <v>10</v>
      </c>
    </row>
    <row r="26" spans="1:7" ht="26.1" customHeight="1" x14ac:dyDescent="0.2">
      <c r="A26" s="46">
        <f>IFERROR('2. Lethal Trifecta'!A27,"")</f>
        <v>0</v>
      </c>
      <c r="B26" s="46">
        <f>IFERROR('2. Lethal Trifecta'!B27,"")</f>
        <v>0</v>
      </c>
      <c r="C26" s="46">
        <f>IFERROR('2. Lethal Trifecta'!C27,"")</f>
        <v>0</v>
      </c>
      <c r="D26" s="46">
        <f>IFERROR('2. Lethal Trifecta'!D27,"")</f>
        <v>0</v>
      </c>
      <c r="E26" s="46">
        <f>IFERROR('2. Lethal Trifecta'!E27,"")</f>
        <v>0</v>
      </c>
      <c r="F26" s="46" t="str">
        <f>IFERROR('2. Lethal Trifecta'!F27,"")</f>
        <v>✓ NO</v>
      </c>
      <c r="G26" s="46">
        <f>IFERROR('2. Lethal Trifecta'!H27,"")</f>
        <v>10</v>
      </c>
    </row>
    <row r="27" spans="1:7" ht="26.1" customHeight="1" x14ac:dyDescent="0.2">
      <c r="A27" s="46">
        <f>IFERROR('2. Lethal Trifecta'!A28,"")</f>
        <v>0</v>
      </c>
      <c r="B27" s="46">
        <f>IFERROR('2. Lethal Trifecta'!B28,"")</f>
        <v>0</v>
      </c>
      <c r="C27" s="46">
        <f>IFERROR('2. Lethal Trifecta'!C28,"")</f>
        <v>0</v>
      </c>
      <c r="D27" s="46">
        <f>IFERROR('2. Lethal Trifecta'!D28,"")</f>
        <v>0</v>
      </c>
      <c r="E27" s="46">
        <f>IFERROR('2. Lethal Trifecta'!E28,"")</f>
        <v>0</v>
      </c>
      <c r="F27" s="46" t="str">
        <f>IFERROR('2. Lethal Trifecta'!F28,"")</f>
        <v>✓ NO</v>
      </c>
      <c r="G27" s="46">
        <f>IFERROR('2. Lethal Trifecta'!H28,"")</f>
        <v>10</v>
      </c>
    </row>
    <row r="28" spans="1:7" ht="26.1" customHeight="1" x14ac:dyDescent="0.2">
      <c r="A28" s="46">
        <f>IFERROR('2. Lethal Trifecta'!A29,"")</f>
        <v>0</v>
      </c>
      <c r="B28" s="46">
        <f>IFERROR('2. Lethal Trifecta'!B29,"")</f>
        <v>0</v>
      </c>
      <c r="C28" s="46">
        <f>IFERROR('2. Lethal Trifecta'!C29,"")</f>
        <v>0</v>
      </c>
      <c r="D28" s="46">
        <f>IFERROR('2. Lethal Trifecta'!D29,"")</f>
        <v>0</v>
      </c>
      <c r="E28" s="46">
        <f>IFERROR('2. Lethal Trifecta'!E29,"")</f>
        <v>0</v>
      </c>
      <c r="F28" s="46" t="str">
        <f>IFERROR('2. Lethal Trifecta'!F29,"")</f>
        <v>✓ NO</v>
      </c>
      <c r="G28" s="46">
        <f>IFERROR('2. Lethal Trifecta'!H29,"")</f>
        <v>10</v>
      </c>
    </row>
    <row r="29" spans="1:7" ht="26.1" customHeight="1" x14ac:dyDescent="0.2">
      <c r="A29" s="46">
        <f>IFERROR('2. Lethal Trifecta'!A30,"")</f>
        <v>0</v>
      </c>
      <c r="B29" s="46">
        <f>IFERROR('2. Lethal Trifecta'!B30,"")</f>
        <v>0</v>
      </c>
      <c r="C29" s="46">
        <f>IFERROR('2. Lethal Trifecta'!C30,"")</f>
        <v>0</v>
      </c>
      <c r="D29" s="46">
        <f>IFERROR('2. Lethal Trifecta'!D30,"")</f>
        <v>0</v>
      </c>
      <c r="E29" s="46">
        <f>IFERROR('2. Lethal Trifecta'!E30,"")</f>
        <v>0</v>
      </c>
      <c r="F29" s="46" t="str">
        <f>IFERROR('2. Lethal Trifecta'!F30,"")</f>
        <v>✓ NO</v>
      </c>
      <c r="G29" s="46">
        <f>IFERROR('2. Lethal Trifecta'!H30,"")</f>
        <v>10</v>
      </c>
    </row>
    <row r="30" spans="1:7" ht="26.1" customHeight="1" x14ac:dyDescent="0.2">
      <c r="A30" s="46">
        <f>IFERROR('2. Lethal Trifecta'!A31,"")</f>
        <v>0</v>
      </c>
      <c r="B30" s="46">
        <f>IFERROR('2. Lethal Trifecta'!B31,"")</f>
        <v>0</v>
      </c>
      <c r="C30" s="46">
        <f>IFERROR('2. Lethal Trifecta'!C31,"")</f>
        <v>0</v>
      </c>
      <c r="D30" s="46">
        <f>IFERROR('2. Lethal Trifecta'!D31,"")</f>
        <v>0</v>
      </c>
      <c r="E30" s="46">
        <f>IFERROR('2. Lethal Trifecta'!E31,"")</f>
        <v>0</v>
      </c>
      <c r="F30" s="46" t="str">
        <f>IFERROR('2. Lethal Trifecta'!F31,"")</f>
        <v>✓ NO</v>
      </c>
      <c r="G30" s="46">
        <f>IFERROR('2. Lethal Trifecta'!H31,"")</f>
        <v>10</v>
      </c>
    </row>
    <row r="31" spans="1:7" ht="26.1" customHeight="1" x14ac:dyDescent="0.2">
      <c r="A31" s="46">
        <f>IFERROR('2. Lethal Trifecta'!A32,"")</f>
        <v>0</v>
      </c>
      <c r="B31" s="46">
        <f>IFERROR('2. Lethal Trifecta'!B32,"")</f>
        <v>0</v>
      </c>
      <c r="C31" s="46">
        <f>IFERROR('2. Lethal Trifecta'!C32,"")</f>
        <v>0</v>
      </c>
      <c r="D31" s="46">
        <f>IFERROR('2. Lethal Trifecta'!D32,"")</f>
        <v>0</v>
      </c>
      <c r="E31" s="46">
        <f>IFERROR('2. Lethal Trifecta'!E32,"")</f>
        <v>0</v>
      </c>
      <c r="F31" s="46" t="str">
        <f>IFERROR('2. Lethal Trifecta'!F32,"")</f>
        <v>✓ NO</v>
      </c>
      <c r="G31" s="46">
        <f>IFERROR('2. Lethal Trifecta'!H32,"")</f>
        <v>10</v>
      </c>
    </row>
    <row r="32" spans="1:7" ht="26.1" customHeight="1" x14ac:dyDescent="0.2">
      <c r="A32" s="46">
        <f>IFERROR('2. Lethal Trifecta'!A33,"")</f>
        <v>0</v>
      </c>
      <c r="B32" s="46">
        <f>IFERROR('2. Lethal Trifecta'!B33,"")</f>
        <v>0</v>
      </c>
      <c r="C32" s="46">
        <f>IFERROR('2. Lethal Trifecta'!C33,"")</f>
        <v>0</v>
      </c>
      <c r="D32" s="46">
        <f>IFERROR('2. Lethal Trifecta'!D33,"")</f>
        <v>0</v>
      </c>
      <c r="E32" s="46">
        <f>IFERROR('2. Lethal Trifecta'!E33,"")</f>
        <v>0</v>
      </c>
      <c r="F32" s="46" t="str">
        <f>IFERROR('2. Lethal Trifecta'!F33,"")</f>
        <v>✓ NO</v>
      </c>
      <c r="G32" s="46">
        <f>IFERROR('2. Lethal Trifecta'!H33,"")</f>
        <v>10</v>
      </c>
    </row>
    <row r="33" spans="1:8" ht="26.1" customHeight="1" x14ac:dyDescent="0.2">
      <c r="A33" s="46">
        <f>IFERROR('2. Lethal Trifecta'!A34,"")</f>
        <v>0</v>
      </c>
      <c r="B33" s="46">
        <f>IFERROR('2. Lethal Trifecta'!B34,"")</f>
        <v>0</v>
      </c>
      <c r="C33" s="46">
        <f>IFERROR('2. Lethal Trifecta'!C34,"")</f>
        <v>0</v>
      </c>
      <c r="D33" s="46">
        <f>IFERROR('2. Lethal Trifecta'!D34,"")</f>
        <v>0</v>
      </c>
      <c r="E33" s="46">
        <f>IFERROR('2. Lethal Trifecta'!E34,"")</f>
        <v>0</v>
      </c>
      <c r="F33" s="46" t="str">
        <f>IFERROR('2. Lethal Trifecta'!F34,"")</f>
        <v>✓ NO</v>
      </c>
      <c r="G33" s="46">
        <f>IFERROR('2. Lethal Trifecta'!H34,"")</f>
        <v>10</v>
      </c>
    </row>
    <row r="36" spans="1:8" ht="27.95" customHeight="1" x14ac:dyDescent="0.2">
      <c r="A36" s="70" t="s">
        <v>222</v>
      </c>
      <c r="B36" s="61"/>
      <c r="C36" s="61"/>
      <c r="D36" s="61"/>
      <c r="E36" s="61"/>
      <c r="F36" s="61"/>
      <c r="G36" s="61"/>
    </row>
    <row r="37" spans="1:8" ht="30" customHeight="1" x14ac:dyDescent="0.2">
      <c r="A37" s="81" t="s">
        <v>223</v>
      </c>
      <c r="B37" s="79"/>
      <c r="C37" s="80" t="s">
        <v>224</v>
      </c>
      <c r="D37" s="79"/>
      <c r="E37" s="82" t="s">
        <v>225</v>
      </c>
      <c r="F37" s="79"/>
      <c r="G37" s="80" t="s">
        <v>226</v>
      </c>
      <c r="H37" s="79"/>
    </row>
    <row r="38" spans="1:8" ht="50.1" customHeight="1" x14ac:dyDescent="0.2">
      <c r="A38" s="78">
        <f>COUNTA(A4:A33)</f>
        <v>30</v>
      </c>
      <c r="B38" s="79"/>
      <c r="C38" s="78">
        <f>COUNTIF(F4:F33,"⚠️ YES")</f>
        <v>2</v>
      </c>
      <c r="D38" s="79"/>
      <c r="E38" s="78">
        <f>IFERROR(AVERAGE(G4:G33),0)</f>
        <v>16.666666666666668</v>
      </c>
      <c r="F38" s="79"/>
      <c r="G38" s="78">
        <f>IFERROR(MAX(G4:G33),0)</f>
        <v>90</v>
      </c>
      <c r="H38" s="79"/>
    </row>
  </sheetData>
  <mergeCells count="11">
    <mergeCell ref="A36:G36"/>
    <mergeCell ref="A38:B38"/>
    <mergeCell ref="A1:G1"/>
    <mergeCell ref="C38:D38"/>
    <mergeCell ref="E38:F38"/>
    <mergeCell ref="G38:H38"/>
    <mergeCell ref="C37:D37"/>
    <mergeCell ref="A37:B37"/>
    <mergeCell ref="G37:H37"/>
    <mergeCell ref="E37:F37"/>
    <mergeCell ref="A2:G2"/>
  </mergeCells>
  <conditionalFormatting sqref="F4:F33">
    <cfRule type="cellIs" dxfId="4" priority="2" operator="equal">
      <formula>"⚠️ YES"</formula>
    </cfRule>
    <cfRule type="cellIs" dxfId="3" priority="3" operator="equal">
      <formula>"✓ NO"</formula>
    </cfRule>
  </conditionalFormatting>
  <conditionalFormatting sqref="G4:G33">
    <cfRule type="colorScale" priority="1">
      <colorScale>
        <cfvo type="num" val="0"/>
        <cfvo type="num" val="50"/>
        <cfvo type="num" val="100"/>
        <color rgb="FF10B981"/>
        <color rgb="FFF59E0B"/>
        <color rgb="FFEF4444"/>
      </colorScale>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workbookViewId="0">
      <pane ySplit="3" topLeftCell="A4" activePane="bottomLeft" state="frozen"/>
      <selection pane="bottomLeft"/>
    </sheetView>
  </sheetViews>
  <sheetFormatPr defaultRowHeight="15" x14ac:dyDescent="0.2"/>
  <cols>
    <col min="1" max="1" width="4.9765625" customWidth="1"/>
    <col min="2" max="2" width="13.98828125" customWidth="1"/>
    <col min="3" max="3" width="50.04296875" customWidth="1"/>
    <col min="4" max="4" width="11.97265625" customWidth="1"/>
    <col min="5" max="5" width="18.0234375" customWidth="1"/>
    <col min="6" max="7" width="13.98828125" customWidth="1"/>
    <col min="8" max="8" width="29.99609375" customWidth="1"/>
  </cols>
  <sheetData>
    <row r="1" spans="1:8" ht="36" customHeight="1" x14ac:dyDescent="0.2">
      <c r="A1" s="71" t="s">
        <v>227</v>
      </c>
      <c r="B1" s="61"/>
      <c r="C1" s="61"/>
      <c r="D1" s="61"/>
      <c r="E1" s="61"/>
      <c r="F1" s="61"/>
      <c r="G1" s="61"/>
      <c r="H1" s="61"/>
    </row>
    <row r="2" spans="1:8" ht="30" customHeight="1" x14ac:dyDescent="0.2">
      <c r="A2" s="74" t="s">
        <v>228</v>
      </c>
      <c r="B2" s="61"/>
      <c r="C2" s="61"/>
      <c r="D2" s="61"/>
      <c r="E2" s="61"/>
      <c r="F2" s="61"/>
      <c r="G2" s="61"/>
      <c r="H2" s="61"/>
    </row>
    <row r="3" spans="1:8" ht="36" customHeight="1" x14ac:dyDescent="0.2">
      <c r="A3" s="13" t="s">
        <v>109</v>
      </c>
      <c r="B3" s="13" t="s">
        <v>229</v>
      </c>
      <c r="C3" s="13" t="s">
        <v>230</v>
      </c>
      <c r="D3" s="13" t="s">
        <v>231</v>
      </c>
      <c r="E3" s="13" t="s">
        <v>114</v>
      </c>
      <c r="F3" s="13" t="s">
        <v>232</v>
      </c>
      <c r="G3" s="13" t="s">
        <v>112</v>
      </c>
      <c r="H3" s="13" t="s">
        <v>233</v>
      </c>
    </row>
    <row r="4" spans="1:8" ht="38.1" customHeight="1" x14ac:dyDescent="0.2">
      <c r="A4" s="29">
        <v>1</v>
      </c>
      <c r="B4" s="47" t="s">
        <v>234</v>
      </c>
      <c r="C4" s="48" t="s">
        <v>235</v>
      </c>
      <c r="D4" s="49" t="s">
        <v>236</v>
      </c>
      <c r="E4" s="50"/>
      <c r="F4" s="51"/>
      <c r="G4" s="32" t="s">
        <v>119</v>
      </c>
      <c r="H4" s="33"/>
    </row>
    <row r="5" spans="1:8" ht="38.1" customHeight="1" x14ac:dyDescent="0.2">
      <c r="A5" s="29">
        <v>2</v>
      </c>
      <c r="B5" s="47" t="s">
        <v>234</v>
      </c>
      <c r="C5" s="48" t="s">
        <v>237</v>
      </c>
      <c r="D5" s="49" t="s">
        <v>236</v>
      </c>
      <c r="E5" s="50"/>
      <c r="F5" s="51"/>
      <c r="G5" s="32" t="s">
        <v>119</v>
      </c>
      <c r="H5" s="33"/>
    </row>
    <row r="6" spans="1:8" ht="38.1" customHeight="1" x14ac:dyDescent="0.2">
      <c r="A6" s="29">
        <v>3</v>
      </c>
      <c r="B6" s="47" t="s">
        <v>234</v>
      </c>
      <c r="C6" s="48" t="s">
        <v>238</v>
      </c>
      <c r="D6" s="49" t="s">
        <v>236</v>
      </c>
      <c r="E6" s="50"/>
      <c r="F6" s="51"/>
      <c r="G6" s="32" t="s">
        <v>119</v>
      </c>
      <c r="H6" s="33"/>
    </row>
    <row r="7" spans="1:8" ht="38.1" customHeight="1" x14ac:dyDescent="0.2">
      <c r="A7" s="29">
        <v>4</v>
      </c>
      <c r="B7" s="47" t="s">
        <v>234</v>
      </c>
      <c r="C7" s="48" t="s">
        <v>239</v>
      </c>
      <c r="D7" s="52" t="s">
        <v>240</v>
      </c>
      <c r="E7" s="50"/>
      <c r="F7" s="51"/>
      <c r="G7" s="32" t="s">
        <v>119</v>
      </c>
      <c r="H7" s="33"/>
    </row>
    <row r="8" spans="1:8" ht="38.1" customHeight="1" x14ac:dyDescent="0.2">
      <c r="A8" s="29">
        <v>5</v>
      </c>
      <c r="B8" s="47" t="s">
        <v>234</v>
      </c>
      <c r="C8" s="48" t="s">
        <v>241</v>
      </c>
      <c r="D8" s="52" t="s">
        <v>240</v>
      </c>
      <c r="E8" s="50"/>
      <c r="F8" s="51"/>
      <c r="G8" s="32" t="s">
        <v>119</v>
      </c>
      <c r="H8" s="33"/>
    </row>
    <row r="9" spans="1:8" ht="38.1" customHeight="1" x14ac:dyDescent="0.2">
      <c r="A9" s="29">
        <v>6</v>
      </c>
      <c r="B9" s="47" t="s">
        <v>234</v>
      </c>
      <c r="C9" s="48" t="s">
        <v>242</v>
      </c>
      <c r="D9" s="52" t="s">
        <v>240</v>
      </c>
      <c r="E9" s="50"/>
      <c r="F9" s="51"/>
      <c r="G9" s="32" t="s">
        <v>119</v>
      </c>
      <c r="H9" s="33"/>
    </row>
    <row r="10" spans="1:8" ht="38.1" customHeight="1" x14ac:dyDescent="0.2">
      <c r="A10" s="29">
        <v>7</v>
      </c>
      <c r="B10" s="53" t="s">
        <v>243</v>
      </c>
      <c r="C10" s="48" t="s">
        <v>244</v>
      </c>
      <c r="D10" s="52" t="s">
        <v>240</v>
      </c>
      <c r="E10" s="50"/>
      <c r="F10" s="51"/>
      <c r="G10" s="32" t="s">
        <v>119</v>
      </c>
      <c r="H10" s="33"/>
    </row>
    <row r="11" spans="1:8" ht="38.1" customHeight="1" x14ac:dyDescent="0.2">
      <c r="A11" s="29">
        <v>8</v>
      </c>
      <c r="B11" s="53" t="s">
        <v>243</v>
      </c>
      <c r="C11" s="48" t="s">
        <v>245</v>
      </c>
      <c r="D11" s="52" t="s">
        <v>240</v>
      </c>
      <c r="E11" s="50"/>
      <c r="F11" s="51"/>
      <c r="G11" s="32" t="s">
        <v>119</v>
      </c>
      <c r="H11" s="33"/>
    </row>
    <row r="12" spans="1:8" ht="38.1" customHeight="1" x14ac:dyDescent="0.2">
      <c r="A12" s="29">
        <v>9</v>
      </c>
      <c r="B12" s="53" t="s">
        <v>243</v>
      </c>
      <c r="C12" s="48" t="s">
        <v>246</v>
      </c>
      <c r="D12" s="52" t="s">
        <v>240</v>
      </c>
      <c r="E12" s="50"/>
      <c r="F12" s="51"/>
      <c r="G12" s="32" t="s">
        <v>119</v>
      </c>
      <c r="H12" s="33"/>
    </row>
    <row r="13" spans="1:8" ht="38.1" customHeight="1" x14ac:dyDescent="0.2">
      <c r="A13" s="29">
        <v>10</v>
      </c>
      <c r="B13" s="53" t="s">
        <v>243</v>
      </c>
      <c r="C13" s="48" t="s">
        <v>247</v>
      </c>
      <c r="D13" s="54" t="s">
        <v>248</v>
      </c>
      <c r="E13" s="50"/>
      <c r="F13" s="51"/>
      <c r="G13" s="32" t="s">
        <v>119</v>
      </c>
      <c r="H13" s="33"/>
    </row>
    <row r="14" spans="1:8" ht="38.1" customHeight="1" x14ac:dyDescent="0.2">
      <c r="A14" s="29">
        <v>11</v>
      </c>
      <c r="B14" s="53" t="s">
        <v>243</v>
      </c>
      <c r="C14" s="48" t="s">
        <v>249</v>
      </c>
      <c r="D14" s="49" t="s">
        <v>236</v>
      </c>
      <c r="E14" s="50"/>
      <c r="F14" s="51"/>
      <c r="G14" s="32" t="s">
        <v>119</v>
      </c>
      <c r="H14" s="33"/>
    </row>
    <row r="15" spans="1:8" ht="38.1" customHeight="1" x14ac:dyDescent="0.2">
      <c r="A15" s="29">
        <v>12</v>
      </c>
      <c r="B15" s="53" t="s">
        <v>243</v>
      </c>
      <c r="C15" s="48" t="s">
        <v>250</v>
      </c>
      <c r="D15" s="54" t="s">
        <v>248</v>
      </c>
      <c r="E15" s="50"/>
      <c r="F15" s="51"/>
      <c r="G15" s="32" t="s">
        <v>119</v>
      </c>
      <c r="H15" s="33"/>
    </row>
    <row r="16" spans="1:8" ht="38.1" customHeight="1" x14ac:dyDescent="0.2">
      <c r="A16" s="29">
        <v>13</v>
      </c>
      <c r="B16" s="55" t="s">
        <v>251</v>
      </c>
      <c r="C16" s="48" t="s">
        <v>252</v>
      </c>
      <c r="D16" s="52" t="s">
        <v>240</v>
      </c>
      <c r="E16" s="50"/>
      <c r="F16" s="51"/>
      <c r="G16" s="32" t="s">
        <v>119</v>
      </c>
      <c r="H16" s="33"/>
    </row>
    <row r="17" spans="1:8" ht="38.1" customHeight="1" x14ac:dyDescent="0.2">
      <c r="A17" s="29">
        <v>14</v>
      </c>
      <c r="B17" s="55" t="s">
        <v>251</v>
      </c>
      <c r="C17" s="48" t="s">
        <v>253</v>
      </c>
      <c r="D17" s="52" t="s">
        <v>240</v>
      </c>
      <c r="E17" s="50"/>
      <c r="F17" s="51"/>
      <c r="G17" s="32" t="s">
        <v>119</v>
      </c>
      <c r="H17" s="33"/>
    </row>
    <row r="18" spans="1:8" ht="38.1" customHeight="1" x14ac:dyDescent="0.2">
      <c r="A18" s="29">
        <v>15</v>
      </c>
      <c r="B18" s="55" t="s">
        <v>251</v>
      </c>
      <c r="C18" s="48" t="s">
        <v>254</v>
      </c>
      <c r="D18" s="54" t="s">
        <v>248</v>
      </c>
      <c r="E18" s="50"/>
      <c r="F18" s="51"/>
      <c r="G18" s="32" t="s">
        <v>119</v>
      </c>
      <c r="H18" s="33"/>
    </row>
    <row r="19" spans="1:8" ht="38.1" customHeight="1" x14ac:dyDescent="0.2">
      <c r="A19" s="29">
        <v>16</v>
      </c>
      <c r="B19" s="55" t="s">
        <v>251</v>
      </c>
      <c r="C19" s="48" t="s">
        <v>255</v>
      </c>
      <c r="D19" s="54" t="s">
        <v>248</v>
      </c>
      <c r="E19" s="50"/>
      <c r="F19" s="51"/>
      <c r="G19" s="32" t="s">
        <v>119</v>
      </c>
      <c r="H19" s="33"/>
    </row>
    <row r="20" spans="1:8" ht="38.1" customHeight="1" x14ac:dyDescent="0.2">
      <c r="A20" s="29">
        <v>17</v>
      </c>
      <c r="B20" s="55" t="s">
        <v>251</v>
      </c>
      <c r="C20" s="48" t="s">
        <v>256</v>
      </c>
      <c r="D20" s="54" t="s">
        <v>248</v>
      </c>
      <c r="E20" s="50"/>
      <c r="F20" s="51"/>
      <c r="G20" s="32" t="s">
        <v>119</v>
      </c>
      <c r="H20" s="33"/>
    </row>
    <row r="21" spans="1:8" ht="38.1" customHeight="1" x14ac:dyDescent="0.2">
      <c r="A21" s="29">
        <v>18</v>
      </c>
      <c r="B21" s="55" t="s">
        <v>251</v>
      </c>
      <c r="C21" s="48" t="s">
        <v>257</v>
      </c>
      <c r="D21" s="52" t="s">
        <v>240</v>
      </c>
      <c r="E21" s="50"/>
      <c r="F21" s="51"/>
      <c r="G21" s="32" t="s">
        <v>119</v>
      </c>
      <c r="H21" s="33"/>
    </row>
    <row r="24" spans="1:8" ht="27.95" customHeight="1" x14ac:dyDescent="0.25">
      <c r="A24" s="70" t="s">
        <v>258</v>
      </c>
      <c r="B24" s="61"/>
      <c r="C24" s="61"/>
      <c r="D24" s="61"/>
      <c r="E24" s="17" t="s">
        <v>259</v>
      </c>
      <c r="F24" s="18">
        <f>COUNTA(C4:C21)</f>
        <v>18</v>
      </c>
      <c r="G24" s="17" t="s">
        <v>260</v>
      </c>
      <c r="H24" s="56">
        <f>COUNTIF(G4:G21,"Done")</f>
        <v>0</v>
      </c>
    </row>
    <row r="25" spans="1:8" ht="18.75" x14ac:dyDescent="0.25">
      <c r="E25" s="17" t="s">
        <v>261</v>
      </c>
      <c r="F25" s="20">
        <f>COUNTIF(G4:G21,"In Progress")</f>
        <v>0</v>
      </c>
      <c r="G25" s="17" t="s">
        <v>262</v>
      </c>
      <c r="H25" s="19">
        <f>COUNTIF(G4:G21,"Blocked")</f>
        <v>0</v>
      </c>
    </row>
  </sheetData>
  <mergeCells count="3">
    <mergeCell ref="A2:H2"/>
    <mergeCell ref="A24:D24"/>
    <mergeCell ref="A1:H1"/>
  </mergeCells>
  <conditionalFormatting sqref="G4:G50">
    <cfRule type="cellIs" dxfId="2" priority="1" operator="equal">
      <formula>"Done"</formula>
    </cfRule>
    <cfRule type="cellIs" dxfId="1" priority="2" operator="equal">
      <formula>"In Progress"</formula>
    </cfRule>
    <cfRule type="cellIs" dxfId="0" priority="3" operator="equal">
      <formula>"Blocked"</formula>
    </cfRule>
  </conditionalFormatting>
  <dataValidations count="2">
    <dataValidation type="list" allowBlank="1" sqref="G4:G50" xr:uid="{00000000-0002-0000-0700-000000000000}">
      <formula1>"Not Started,In Progress,Blocked,Done,N/A"</formula1>
    </dataValidation>
    <dataValidation type="list" allowBlank="1" sqref="D4:D50" xr:uid="{00000000-0002-0000-0700-000001000000}">
      <formula1>"Critical,High,Medium,Low"</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
  <sheetViews>
    <sheetView showGridLines="0" workbookViewId="0"/>
  </sheetViews>
  <sheetFormatPr defaultRowHeight="15" x14ac:dyDescent="0.2"/>
  <cols>
    <col min="1" max="1" width="2.95703125" customWidth="1"/>
    <col min="2" max="5" width="29.99609375" customWidth="1"/>
    <col min="6" max="6" width="2.95703125" customWidth="1"/>
  </cols>
  <sheetData>
    <row r="1" spans="1:6" ht="12" customHeight="1" x14ac:dyDescent="0.2">
      <c r="A1" s="1"/>
      <c r="B1" s="1"/>
      <c r="C1" s="1"/>
      <c r="D1" s="1"/>
      <c r="E1" s="1"/>
      <c r="F1" s="1"/>
    </row>
    <row r="2" spans="1:6" ht="30" customHeight="1" x14ac:dyDescent="0.2">
      <c r="A2" s="1"/>
      <c r="B2" s="1"/>
      <c r="C2" s="1"/>
      <c r="D2" s="2" t="s">
        <v>0</v>
      </c>
      <c r="E2" s="1"/>
      <c r="F2" s="1"/>
    </row>
    <row r="3" spans="1:6" ht="30" customHeight="1" x14ac:dyDescent="0.2">
      <c r="A3" s="1"/>
      <c r="B3" s="1"/>
      <c r="C3" s="1"/>
      <c r="D3" s="57" t="s">
        <v>263</v>
      </c>
      <c r="E3" s="1"/>
      <c r="F3" s="1"/>
    </row>
    <row r="4" spans="1:6" ht="8.1" customHeight="1" x14ac:dyDescent="0.2">
      <c r="A4" s="1"/>
      <c r="B4" s="1"/>
      <c r="C4" s="1"/>
      <c r="D4" s="1"/>
      <c r="E4" s="1"/>
      <c r="F4" s="1"/>
    </row>
    <row r="5" spans="1:6" ht="24" customHeight="1" x14ac:dyDescent="0.2">
      <c r="A5" s="1"/>
      <c r="B5" s="1"/>
      <c r="C5" s="1"/>
      <c r="D5" s="1"/>
      <c r="E5" s="1"/>
      <c r="F5" s="1"/>
    </row>
    <row r="6" spans="1:6" ht="12" customHeight="1" x14ac:dyDescent="0.2">
      <c r="A6" s="1"/>
      <c r="B6" s="1"/>
      <c r="C6" s="1"/>
      <c r="D6" s="1"/>
      <c r="E6" s="1"/>
      <c r="F6" s="1"/>
    </row>
    <row r="8" spans="1:6" ht="27.95" customHeight="1" x14ac:dyDescent="0.25">
      <c r="B8" s="6" t="s">
        <v>264</v>
      </c>
    </row>
    <row r="9" spans="1:6" ht="99.95" customHeight="1" x14ac:dyDescent="0.2">
      <c r="B9" s="64" t="s">
        <v>265</v>
      </c>
      <c r="C9" s="61"/>
      <c r="D9" s="61"/>
      <c r="E9" s="61"/>
    </row>
    <row r="11" spans="1:6" ht="27.95" customHeight="1" x14ac:dyDescent="0.25">
      <c r="B11" s="6" t="s">
        <v>266</v>
      </c>
    </row>
    <row r="12" spans="1:6" ht="50.1" customHeight="1" x14ac:dyDescent="0.2">
      <c r="B12" s="58" t="s">
        <v>267</v>
      </c>
      <c r="C12" s="59" t="s">
        <v>268</v>
      </c>
      <c r="D12" s="85" t="s">
        <v>269</v>
      </c>
      <c r="E12" s="86"/>
    </row>
    <row r="13" spans="1:6" ht="50.1" customHeight="1" x14ac:dyDescent="0.2">
      <c r="B13" s="58" t="s">
        <v>267</v>
      </c>
      <c r="C13" s="59" t="s">
        <v>270</v>
      </c>
      <c r="D13" s="85" t="s">
        <v>271</v>
      </c>
      <c r="E13" s="86"/>
    </row>
    <row r="14" spans="1:6" ht="50.1" customHeight="1" x14ac:dyDescent="0.2">
      <c r="B14" s="58" t="s">
        <v>267</v>
      </c>
      <c r="C14" s="59" t="s">
        <v>272</v>
      </c>
      <c r="D14" s="85" t="s">
        <v>273</v>
      </c>
      <c r="E14" s="86"/>
    </row>
    <row r="15" spans="1:6" ht="50.1" customHeight="1" x14ac:dyDescent="0.2">
      <c r="B15" s="58" t="s">
        <v>267</v>
      </c>
      <c r="C15" s="59" t="s">
        <v>274</v>
      </c>
      <c r="D15" s="85" t="s">
        <v>275</v>
      </c>
      <c r="E15" s="86"/>
    </row>
    <row r="18" spans="2:5" ht="36" customHeight="1" x14ac:dyDescent="0.2">
      <c r="B18" s="84" t="s">
        <v>276</v>
      </c>
      <c r="C18" s="61"/>
      <c r="D18" s="61"/>
      <c r="E18" s="61"/>
    </row>
    <row r="19" spans="2:5" ht="26.1" customHeight="1" x14ac:dyDescent="0.2">
      <c r="B19" s="87" t="s">
        <v>277</v>
      </c>
      <c r="C19" s="61"/>
      <c r="D19" s="61"/>
      <c r="E19" s="61"/>
    </row>
    <row r="20" spans="2:5" ht="38.1" customHeight="1" x14ac:dyDescent="0.2">
      <c r="B20" s="88" t="s">
        <v>38</v>
      </c>
      <c r="C20" s="61"/>
      <c r="D20" s="61"/>
      <c r="E20" s="61"/>
    </row>
    <row r="23" spans="2:5" x14ac:dyDescent="0.2">
      <c r="B23" s="83" t="s">
        <v>278</v>
      </c>
      <c r="C23" s="61"/>
      <c r="D23" s="61"/>
      <c r="E23" s="61"/>
    </row>
  </sheetData>
  <mergeCells count="9">
    <mergeCell ref="B23:E23"/>
    <mergeCell ref="B9:E9"/>
    <mergeCell ref="B18:E18"/>
    <mergeCell ref="D15:E15"/>
    <mergeCell ref="D13:E13"/>
    <mergeCell ref="D14:E14"/>
    <mergeCell ref="B19:E19"/>
    <mergeCell ref="B20:E20"/>
    <mergeCell ref="D12:E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2" baseType="variant">
      <vt:variant>
        <vt:lpstr>Worksheets</vt:lpstr>
      </vt:variant>
      <vt:variant>
        <vt:i4>9</vt:i4>
      </vt:variant>
    </vt:vector>
  </HeadingPairs>
  <TitlesOfParts>
    <vt:vector size="9" baseType="lpstr">
      <vt:lpstr>Cover &amp; Instructions</vt:lpstr>
      <vt:lpstr>1. Agent Inventory</vt:lpstr>
      <vt:lpstr>2. Lethal Trifecta</vt:lpstr>
      <vt:lpstr>3. OWASP Agentic Top 10</vt:lpstr>
      <vt:lpstr>4. Privilege Audit</vt:lpstr>
      <vt:lpstr>5. Machine Identity Gap</vt:lpstr>
      <vt:lpstr>6. Risk Heatmap</vt:lpstr>
      <vt:lpstr>7. 90-Day Action Plan</vt:lpstr>
      <vt:lpstr>About Vertex Frontier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Agentic AI Security Audit Workbook</dc:title>
  <dc:subject>Companion audit workbook for agentic AI security</dc:subject>
  <dc:creator>Vertex Frontier</dc:creator>
  <cp:keywords>Agentic AI, Cybersecurity, Audit, Vertex Frontier</cp:keywords>
  <dcterms:created xsi:type="dcterms:W3CDTF">2026-07-18T23:32:42Z</dcterms:created>
  <dcterms:modified xsi:type="dcterms:W3CDTF">2026-07-18T23:32:43Z</dcterms:modified>
</cp:coreProperties>
</file>